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3035" windowHeight="8955"/>
  </bookViews>
  <sheets>
    <sheet name="Krycí list" sheetId="1" r:id="rId1"/>
    <sheet name="Rekapitulace" sheetId="2" r:id="rId2"/>
    <sheet name="Soupis" sheetId="3" r:id="rId3"/>
    <sheet name="#Figury" sheetId="4" state="hidden" r:id="rId4"/>
  </sheets>
  <calcPr calcId="125725" iterateCount="1"/>
</workbook>
</file>

<file path=xl/calcChain.xml><?xml version="1.0" encoding="utf-8"?>
<calcChain xmlns="http://schemas.openxmlformats.org/spreadsheetml/2006/main">
  <c r="R45" i="1"/>
  <c r="R43"/>
  <c r="O49"/>
  <c r="S49" s="1"/>
  <c r="E43"/>
  <c r="E42"/>
  <c r="E41"/>
  <c r="B8" i="2"/>
  <c r="B7"/>
  <c r="B5"/>
  <c r="B4"/>
  <c r="B3"/>
  <c r="B2"/>
  <c r="C8" i="3"/>
  <c r="C7"/>
  <c r="C5"/>
  <c r="C4"/>
  <c r="C3"/>
  <c r="C2"/>
  <c r="E35" i="1"/>
  <c r="J35"/>
  <c r="R35"/>
  <c r="P38"/>
  <c r="P39"/>
  <c r="P40"/>
  <c r="P41"/>
  <c r="P42"/>
  <c r="J44"/>
  <c r="K45"/>
  <c r="A14" i="2"/>
  <c r="B14"/>
  <c r="A15"/>
  <c r="B15"/>
  <c r="A16"/>
  <c r="B16"/>
  <c r="A17"/>
  <c r="B17"/>
  <c r="A18"/>
  <c r="B18"/>
  <c r="A19"/>
  <c r="B19"/>
  <c r="A20"/>
  <c r="B20"/>
  <c r="A21"/>
  <c r="B21"/>
  <c r="A22"/>
  <c r="B22"/>
  <c r="A23"/>
  <c r="B23"/>
  <c r="I16" i="3"/>
  <c r="K16"/>
  <c r="K15"/>
  <c r="M16"/>
  <c r="M15"/>
  <c r="I17"/>
  <c r="K17"/>
  <c r="M17"/>
  <c r="I18"/>
  <c r="K18"/>
  <c r="M18"/>
  <c r="I19"/>
  <c r="K19"/>
  <c r="M19"/>
  <c r="I20"/>
  <c r="K20"/>
  <c r="M20"/>
  <c r="I22"/>
  <c r="K22"/>
  <c r="M22"/>
  <c r="I24"/>
  <c r="K24"/>
  <c r="M24"/>
  <c r="I26"/>
  <c r="K26"/>
  <c r="M26"/>
  <c r="I28"/>
  <c r="K28"/>
  <c r="M28"/>
  <c r="I29"/>
  <c r="K29"/>
  <c r="M29"/>
  <c r="I31"/>
  <c r="K31"/>
  <c r="M31"/>
  <c r="I32"/>
  <c r="K32"/>
  <c r="M32"/>
  <c r="I33"/>
  <c r="K33"/>
  <c r="M33"/>
  <c r="I37"/>
  <c r="K37"/>
  <c r="M37"/>
  <c r="I38"/>
  <c r="K38"/>
  <c r="M38"/>
  <c r="I39"/>
  <c r="K39"/>
  <c r="M39"/>
  <c r="I40"/>
  <c r="K40"/>
  <c r="M40"/>
  <c r="I42"/>
  <c r="K42"/>
  <c r="M42"/>
  <c r="I43"/>
  <c r="K43"/>
  <c r="M43"/>
  <c r="I44"/>
  <c r="K44"/>
  <c r="M44"/>
  <c r="I46"/>
  <c r="K46"/>
  <c r="M46"/>
  <c r="I47"/>
  <c r="K47"/>
  <c r="M47"/>
  <c r="I49"/>
  <c r="K49"/>
  <c r="K48"/>
  <c r="D16" i="2"/>
  <c r="M49" i="3"/>
  <c r="I51"/>
  <c r="K51"/>
  <c r="M51"/>
  <c r="I53"/>
  <c r="K53"/>
  <c r="M53"/>
  <c r="I54"/>
  <c r="K54"/>
  <c r="M54"/>
  <c r="M48"/>
  <c r="E16" i="2"/>
  <c r="I56" i="3"/>
  <c r="K56"/>
  <c r="M56"/>
  <c r="I58"/>
  <c r="K58"/>
  <c r="M58"/>
  <c r="I60"/>
  <c r="K60"/>
  <c r="M60"/>
  <c r="I61"/>
  <c r="K61"/>
  <c r="M61"/>
  <c r="I64"/>
  <c r="K64"/>
  <c r="K63"/>
  <c r="D17" i="2"/>
  <c r="M64" i="3"/>
  <c r="M63"/>
  <c r="E17" i="2"/>
  <c r="I66" i="3"/>
  <c r="K66"/>
  <c r="M66"/>
  <c r="I68"/>
  <c r="K68"/>
  <c r="M68"/>
  <c r="I70"/>
  <c r="K70"/>
  <c r="M70"/>
  <c r="I72"/>
  <c r="K72"/>
  <c r="M72"/>
  <c r="I73"/>
  <c r="K73"/>
  <c r="M73"/>
  <c r="M74"/>
  <c r="E18" i="2"/>
  <c r="I75" i="3"/>
  <c r="K75"/>
  <c r="K74"/>
  <c r="D18" i="2"/>
  <c r="M75" i="3"/>
  <c r="I77"/>
  <c r="K77"/>
  <c r="M77"/>
  <c r="I79"/>
  <c r="K79"/>
  <c r="M79"/>
  <c r="I82"/>
  <c r="K82"/>
  <c r="K81"/>
  <c r="D19" i="2"/>
  <c r="M82" i="3"/>
  <c r="I87"/>
  <c r="K87"/>
  <c r="M87"/>
  <c r="I88"/>
  <c r="K88"/>
  <c r="M88"/>
  <c r="I90"/>
  <c r="K90"/>
  <c r="M90"/>
  <c r="M81"/>
  <c r="E19" i="2"/>
  <c r="I91" i="3"/>
  <c r="K91"/>
  <c r="M91"/>
  <c r="I92"/>
  <c r="K92"/>
  <c r="M92"/>
  <c r="I94"/>
  <c r="K94"/>
  <c r="M94"/>
  <c r="I99"/>
  <c r="K99"/>
  <c r="M99"/>
  <c r="I105"/>
  <c r="K105"/>
  <c r="K104"/>
  <c r="M105"/>
  <c r="M104"/>
  <c r="I109"/>
  <c r="E40" i="1" s="1"/>
  <c r="K109" i="3"/>
  <c r="M109"/>
  <c r="I116"/>
  <c r="K116"/>
  <c r="M116"/>
  <c r="I118"/>
  <c r="I104" s="1"/>
  <c r="K118"/>
  <c r="M118"/>
  <c r="K119"/>
  <c r="D22" i="2"/>
  <c r="I120" i="3"/>
  <c r="K120"/>
  <c r="M120"/>
  <c r="M119"/>
  <c r="E22" i="2"/>
  <c r="I121" i="3"/>
  <c r="I119" s="1"/>
  <c r="C22" i="2" s="1"/>
  <c r="E45" i="1" s="1"/>
  <c r="K121" i="3"/>
  <c r="M121"/>
  <c r="I122"/>
  <c r="K122"/>
  <c r="M122"/>
  <c r="K123"/>
  <c r="D23" i="2"/>
  <c r="I124" i="3"/>
  <c r="K124"/>
  <c r="M124"/>
  <c r="M123"/>
  <c r="E23" i="2"/>
  <c r="I128" i="3"/>
  <c r="K128"/>
  <c r="M128"/>
  <c r="D15" i="2"/>
  <c r="K14" i="3"/>
  <c r="E15" i="2"/>
  <c r="M14" i="3"/>
  <c r="K103"/>
  <c r="D20" i="2"/>
  <c r="D21"/>
  <c r="M103" i="3"/>
  <c r="E20" i="2"/>
  <c r="E21"/>
  <c r="E14"/>
  <c r="M130" i="3"/>
  <c r="E24" i="2"/>
  <c r="D14"/>
  <c r="K130" i="3"/>
  <c r="D24" i="2"/>
  <c r="I123" i="3" l="1"/>
  <c r="C23" i="2" s="1"/>
  <c r="R44" i="1" s="1"/>
  <c r="I103" i="3"/>
  <c r="C20" i="2" s="1"/>
  <c r="C21"/>
  <c r="I81" i="3"/>
  <c r="C19" i="2" s="1"/>
  <c r="I74" i="3"/>
  <c r="C18" i="2" s="1"/>
  <c r="I63" i="3"/>
  <c r="C17" i="2" s="1"/>
  <c r="E38" i="1"/>
  <c r="I48" i="3"/>
  <c r="C16" i="2" s="1"/>
  <c r="E39" i="1"/>
  <c r="I15" i="3"/>
  <c r="C15" i="2" s="1"/>
  <c r="R49" i="1"/>
  <c r="E44" l="1"/>
  <c r="R47" s="1"/>
  <c r="O48" s="1"/>
  <c r="I14" i="3"/>
  <c r="I130" s="1"/>
  <c r="C24" i="2" s="1"/>
  <c r="S47" i="1" l="1"/>
  <c r="C14" i="2"/>
  <c r="S48" i="1"/>
  <c r="R48"/>
  <c r="R50" s="1"/>
</calcChain>
</file>

<file path=xl/sharedStrings.xml><?xml version="1.0" encoding="utf-8"?>
<sst xmlns="http://schemas.openxmlformats.org/spreadsheetml/2006/main" count="892" uniqueCount="354">
  <si>
    <t>Název stavby</t>
  </si>
  <si>
    <t>MICHALOVY HORY - HŘBITOVNÍ ZED</t>
  </si>
  <si>
    <t>JKSO</t>
  </si>
  <si>
    <t xml:space="preserve"> </t>
  </si>
  <si>
    <t>Kód stavby</t>
  </si>
  <si>
    <t>MCHALH2</t>
  </si>
  <si>
    <t>Název objektu</t>
  </si>
  <si>
    <t>EČO</t>
  </si>
  <si>
    <t>Kód objektu</t>
  </si>
  <si>
    <t>Název části</t>
  </si>
  <si>
    <t>Místo</t>
  </si>
  <si>
    <t>Michalovy hory</t>
  </si>
  <si>
    <t>Kód části</t>
  </si>
  <si>
    <t>Název podčásti</t>
  </si>
  <si>
    <t>Kód podčásti</t>
  </si>
  <si>
    <t>IČ</t>
  </si>
  <si>
    <t>DIČ</t>
  </si>
  <si>
    <t>Objednatel</t>
  </si>
  <si>
    <t>Městys Chodová Planá</t>
  </si>
  <si>
    <t>Projektant</t>
  </si>
  <si>
    <t>Zhotovitel</t>
  </si>
  <si>
    <t>Rozpočet číslo</t>
  </si>
  <si>
    <t>Zpracoval</t>
  </si>
  <si>
    <t>Dne</t>
  </si>
  <si>
    <t xml:space="preserve">               Měrné a účelové jednotky</t>
  </si>
  <si>
    <t xml:space="preserve">            Počet</t>
  </si>
  <si>
    <t xml:space="preserve">    Náklady / 1 m.j.</t>
  </si>
  <si>
    <t xml:space="preserve">             Počet</t>
  </si>
  <si>
    <t xml:space="preserve">     Náklady / 1 m.j.</t>
  </si>
  <si>
    <t xml:space="preserve">                Počet</t>
  </si>
  <si>
    <t xml:space="preserve">        Náklady / 1 m.j.</t>
  </si>
  <si>
    <t xml:space="preserve">               Rozpočtové náklady v</t>
  </si>
  <si>
    <t>CZK</t>
  </si>
  <si>
    <t>A</t>
  </si>
  <si>
    <t>Základní rozp. náklady</t>
  </si>
  <si>
    <t>B</t>
  </si>
  <si>
    <t>Doplňkové náklady</t>
  </si>
  <si>
    <t>C</t>
  </si>
  <si>
    <t>Náklady na umístění stavby</t>
  </si>
  <si>
    <t>HSV</t>
  </si>
  <si>
    <t>Dodávky</t>
  </si>
  <si>
    <t>Práce přesčas</t>
  </si>
  <si>
    <t>Zařízení staveniště</t>
  </si>
  <si>
    <t>%</t>
  </si>
  <si>
    <t>Montáž</t>
  </si>
  <si>
    <t>Bez pevné podl.</t>
  </si>
  <si>
    <t>Mimostav. doprava</t>
  </si>
  <si>
    <t>PSV</t>
  </si>
  <si>
    <t>Kulturní památka</t>
  </si>
  <si>
    <t>Územní vlivy</t>
  </si>
  <si>
    <t>Provozní vlivy</t>
  </si>
  <si>
    <t>"M"</t>
  </si>
  <si>
    <t>Ostatní</t>
  </si>
  <si>
    <t>NUS z rozpočtu</t>
  </si>
  <si>
    <t>ZRN (ř. 1-6)</t>
  </si>
  <si>
    <t>DN (ř. 8-11)</t>
  </si>
  <si>
    <t>NUS (ř. 13-18)</t>
  </si>
  <si>
    <t>HZS</t>
  </si>
  <si>
    <t>Kompl. činnost</t>
  </si>
  <si>
    <t>Ostatní náklady</t>
  </si>
  <si>
    <t>D</t>
  </si>
  <si>
    <t>Celkové náklady</t>
  </si>
  <si>
    <t>Součet 7, 12, 19-22</t>
  </si>
  <si>
    <t>Datum a podpis</t>
  </si>
  <si>
    <t>Razítko</t>
  </si>
  <si>
    <t>DPH</t>
  </si>
  <si>
    <t>Cena s DPH (ř. 23-25)</t>
  </si>
  <si>
    <t>E</t>
  </si>
  <si>
    <t>Přípočty a odpočty</t>
  </si>
  <si>
    <t>Dodávky objednatele</t>
  </si>
  <si>
    <t>Klouzavá doložka</t>
  </si>
  <si>
    <t>Zvýhodnění + -</t>
  </si>
  <si>
    <t>Stavba:</t>
  </si>
  <si>
    <t>Objekt:</t>
  </si>
  <si>
    <t>Část:</t>
  </si>
  <si>
    <t xml:space="preserve">JKSO: </t>
  </si>
  <si>
    <t>Objednatel:</t>
  </si>
  <si>
    <t>Zhotovitel:</t>
  </si>
  <si>
    <t>Datum:</t>
  </si>
  <si>
    <t>Kód</t>
  </si>
  <si>
    <t>Popis</t>
  </si>
  <si>
    <t>Cena celkem</t>
  </si>
  <si>
    <t>Hmotnost celkem</t>
  </si>
  <si>
    <t>Suť celkem</t>
  </si>
  <si>
    <t>Celkem</t>
  </si>
  <si>
    <t>JKSO:</t>
  </si>
  <si>
    <t>P.Č.</t>
  </si>
  <si>
    <t>TV</t>
  </si>
  <si>
    <t>KCN</t>
  </si>
  <si>
    <t>Kód položky</t>
  </si>
  <si>
    <t>MJ</t>
  </si>
  <si>
    <t>Množství celkem</t>
  </si>
  <si>
    <t>Cena jednotková</t>
  </si>
  <si>
    <t>Hmotnost</t>
  </si>
  <si>
    <t>Hmotnost sutě</t>
  </si>
  <si>
    <t>Hmotnost sutě celkem</t>
  </si>
  <si>
    <t>Typ položky</t>
  </si>
  <si>
    <t>Úroveň</t>
  </si>
  <si>
    <t>Dodavatel</t>
  </si>
  <si>
    <t>Práce a dodávky HSV</t>
  </si>
  <si>
    <t>0</t>
  </si>
  <si>
    <t>1</t>
  </si>
  <si>
    <t>Zemní práce</t>
  </si>
  <si>
    <t>K</t>
  </si>
  <si>
    <t>001</t>
  </si>
  <si>
    <t>111201101</t>
  </si>
  <si>
    <t>Odstranění křovin a stromů průměru kmene do 100 mm i s kořeny z celkové plochy do 1000 m2</t>
  </si>
  <si>
    <t>m2</t>
  </si>
  <si>
    <t>2</t>
  </si>
  <si>
    <t>111201401</t>
  </si>
  <si>
    <t>Spálení křovin a stromů průměru kmene do 100 mm</t>
  </si>
  <si>
    <t>3</t>
  </si>
  <si>
    <t>112201104</t>
  </si>
  <si>
    <t>Odstranění pařezů D do 900 mm</t>
  </si>
  <si>
    <t>kus</t>
  </si>
  <si>
    <t>4</t>
  </si>
  <si>
    <t>122201401</t>
  </si>
  <si>
    <t>Vykopávky v zemníku na suchu v hornině tř. 3 objem do 100 m3 -ornice</t>
  </si>
  <si>
    <t>m3</t>
  </si>
  <si>
    <t>5</t>
  </si>
  <si>
    <t>130001102</t>
  </si>
  <si>
    <t>Příplatek za ztížení vykopávky - práce za archeologického dozoru</t>
  </si>
  <si>
    <t>"výkopy"      27,39+45,70+20,30</t>
  </si>
  <si>
    <t>-1</t>
  </si>
  <si>
    <t>6</t>
  </si>
  <si>
    <t>132102201</t>
  </si>
  <si>
    <t>Hloubení rýh š do 2000 mm ručním nářadím v horninách tř. 1 a 2 - sejmutí ornice</t>
  </si>
  <si>
    <t>91,30*0,30</t>
  </si>
  <si>
    <t>7</t>
  </si>
  <si>
    <t>132302101</t>
  </si>
  <si>
    <t>Hloubení rýh š do 600 mm ručním nebo pneum nářadím v soudržných horninách tř. 4</t>
  </si>
  <si>
    <t>"č.ú.9"            45,70</t>
  </si>
  <si>
    <t>8</t>
  </si>
  <si>
    <t>132302201</t>
  </si>
  <si>
    <t>Hloubení rýh š přes 600 do 2000 mm ručním nebo pneum nářadím v soudržných horninách tř. 4</t>
  </si>
  <si>
    <t>"č.ú.10"          20,30</t>
  </si>
  <si>
    <t>9</t>
  </si>
  <si>
    <t>161101101</t>
  </si>
  <si>
    <t>Svislé přemístění výkopku z horniny tř. 1 až 4 hl výkopu do 2,5 m</t>
  </si>
  <si>
    <t>10</t>
  </si>
  <si>
    <t>162201102</t>
  </si>
  <si>
    <t>Vodorovné přemístění do 50 m výkopku/sypaniny z horniny tř. 1 až 4</t>
  </si>
  <si>
    <t>27,39*2</t>
  </si>
  <si>
    <t>11</t>
  </si>
  <si>
    <t>162201211</t>
  </si>
  <si>
    <t>Vodorovné přemístění výkopku z horniny tř. 1 až 4 stavebním kolečkem do 10 m</t>
  </si>
  <si>
    <t>12</t>
  </si>
  <si>
    <t>162301425</t>
  </si>
  <si>
    <t>Odfrézování pařezů</t>
  </si>
  <si>
    <t>13</t>
  </si>
  <si>
    <t>167101101</t>
  </si>
  <si>
    <t>Nakládání výkopku z hornin tř. 1 až 4 do 100 m3</t>
  </si>
  <si>
    <t>"výkopy"      45,70+20,30</t>
  </si>
  <si>
    <t>"zásypy"      -(25,10+7,90+7,90)</t>
  </si>
  <si>
    <t>Součet</t>
  </si>
  <si>
    <t>14</t>
  </si>
  <si>
    <t>162701105</t>
  </si>
  <si>
    <t>Vodorovné přemístění do 10000 m výkopku/sypaniny z horniny tř. 1 až 4</t>
  </si>
  <si>
    <t>15</t>
  </si>
  <si>
    <t>171201201</t>
  </si>
  <si>
    <t>Uložení sypaniny na skládky</t>
  </si>
  <si>
    <t>16</t>
  </si>
  <si>
    <t>171201211</t>
  </si>
  <si>
    <t>Poplatek za uložení odpadu ze sypaniny na skládce (skládkovné)</t>
  </si>
  <si>
    <t>t</t>
  </si>
  <si>
    <t>17</t>
  </si>
  <si>
    <t>174101101</t>
  </si>
  <si>
    <t>Zásyp jam, šachet rýh nebo kolem objektů sypaninou se zhutněním</t>
  </si>
  <si>
    <t>"č.ú.25"          25,10</t>
  </si>
  <si>
    <t>18</t>
  </si>
  <si>
    <t>231</t>
  </si>
  <si>
    <t>180403111</t>
  </si>
  <si>
    <t>Založení parterového trávníku výsevem v rovině a ve svahu do 1:5</t>
  </si>
  <si>
    <t>19</t>
  </si>
  <si>
    <t>M</t>
  </si>
  <si>
    <t>MAT</t>
  </si>
  <si>
    <t>005724100</t>
  </si>
  <si>
    <t>osivo směs travní parková rekreační</t>
  </si>
  <si>
    <t>kg</t>
  </si>
  <si>
    <t>20</t>
  </si>
  <si>
    <t>181301105</t>
  </si>
  <si>
    <t>Rozprostření ornice tl vrstvy do 300 mm pl do 500 m2 v rovině nebo ve svahu do 1:5</t>
  </si>
  <si>
    <t>"č.ú.33"         91,30</t>
  </si>
  <si>
    <t>21</t>
  </si>
  <si>
    <t>181951102</t>
  </si>
  <si>
    <t>Úprava pláně v hornině tř. 1 až 4 se zhutněním</t>
  </si>
  <si>
    <t>22</t>
  </si>
  <si>
    <t>182001131</t>
  </si>
  <si>
    <t>Plošná úprava terénu zemina tř 1 až 4 nerovnosti do +/- 200 mm v rovinně a svahu do 1:5</t>
  </si>
  <si>
    <t>Zpevňování konstrukcí</t>
  </si>
  <si>
    <t>23</t>
  </si>
  <si>
    <t>002</t>
  </si>
  <si>
    <t>211531111</t>
  </si>
  <si>
    <t>Výplň odvodňovacích žeber nebo trativodů kamenivem hrubým drceným frakce 32až 63 mm</t>
  </si>
  <si>
    <t>"č.ú.24"          7,90</t>
  </si>
  <si>
    <t>24</t>
  </si>
  <si>
    <t>211971122</t>
  </si>
  <si>
    <t>Zřízení opláštění žeber nebo trativodů geotextilií v rýze nebo zářezu</t>
  </si>
  <si>
    <t>"č.ú.23"          90,30</t>
  </si>
  <si>
    <t>25</t>
  </si>
  <si>
    <t>693111310</t>
  </si>
  <si>
    <t>textilie netkaná vpichovaná G1</t>
  </si>
  <si>
    <t>26</t>
  </si>
  <si>
    <t>251</t>
  </si>
  <si>
    <t>247681114</t>
  </si>
  <si>
    <t>Těsněníz jílu cihlářského se zhutněním</t>
  </si>
  <si>
    <t>"č.ú.22"          7,90</t>
  </si>
  <si>
    <t>27</t>
  </si>
  <si>
    <t>015</t>
  </si>
  <si>
    <t>272353112</t>
  </si>
  <si>
    <t>Bednění otvorů v základových pásech průřezu do 0,02 m2 hl 1 m</t>
  </si>
  <si>
    <t>"č.ú.14"          13</t>
  </si>
  <si>
    <t>28</t>
  </si>
  <si>
    <t>011</t>
  </si>
  <si>
    <t>274211411</t>
  </si>
  <si>
    <t>Zdivo základových pásů z lomového kamene na maltu M 1</t>
  </si>
  <si>
    <t>"č.ú.13"          24,40</t>
  </si>
  <si>
    <t>29</t>
  </si>
  <si>
    <t>274211492</t>
  </si>
  <si>
    <t>Příplatek k základovým pásům z lomového kamene za jednostranné lícování zdiva</t>
  </si>
  <si>
    <t>30</t>
  </si>
  <si>
    <t>274313611</t>
  </si>
  <si>
    <t>Základové pásy z betonu tř. C 16/20</t>
  </si>
  <si>
    <t>"č.ú.12"          28,40</t>
  </si>
  <si>
    <t>Svislé a kompletní konstrukce</t>
  </si>
  <si>
    <t>31</t>
  </si>
  <si>
    <t>313212191</t>
  </si>
  <si>
    <t>Dozdění a vyplentování lokálních výlomů a destrukcí kamenného zdiva tl.do 300mm s doplněním nového kamene na M1</t>
  </si>
  <si>
    <t>"č.ú.17"           1,00</t>
  </si>
  <si>
    <t>32</t>
  </si>
  <si>
    <t>313212192</t>
  </si>
  <si>
    <t>Přezdívání kamenného zdiva z původních kamenů s doplněním na M1</t>
  </si>
  <si>
    <t>"č.ú.15"          43,40</t>
  </si>
  <si>
    <t>33</t>
  </si>
  <si>
    <t>313212193</t>
  </si>
  <si>
    <t>Přezdívání kamenného zdiva do oblouku z původních kamenů s doplněním na M1</t>
  </si>
  <si>
    <t>"č.ú.16"          2,40</t>
  </si>
  <si>
    <t>34</t>
  </si>
  <si>
    <t>114203202</t>
  </si>
  <si>
    <t>Očištění původního kamene od hlíny a malty</t>
  </si>
  <si>
    <t>"č.ú.11"           67,60</t>
  </si>
  <si>
    <t>35</t>
  </si>
  <si>
    <t>114203301</t>
  </si>
  <si>
    <t>Třídění kamene podle druhu, velikosti nebo tvaru</t>
  </si>
  <si>
    <t>36</t>
  </si>
  <si>
    <t>583807690</t>
  </si>
  <si>
    <t>dodání nového vhodného kamene</t>
  </si>
  <si>
    <t>Úpravy povrchů</t>
  </si>
  <si>
    <t>37</t>
  </si>
  <si>
    <t>622611332</t>
  </si>
  <si>
    <t xml:space="preserve">Nátěr silikátový dvojnásobný vnějších omítaných stěn včetně penetrace </t>
  </si>
  <si>
    <t>"č.ú.20"            21,10</t>
  </si>
  <si>
    <t>38</t>
  </si>
  <si>
    <t>623321122</t>
  </si>
  <si>
    <t>Vápenná omítka hladká jednovrstvá M2 dřevem hlazená probarvená pilířů a stěn nanášená ručně</t>
  </si>
  <si>
    <t>39</t>
  </si>
  <si>
    <t>312</t>
  </si>
  <si>
    <t>628635412</t>
  </si>
  <si>
    <t>Spárování zdiva z lomového kamene hloubkové maltou M2 hl spár do 200 mm</t>
  </si>
  <si>
    <t>"č.ú.17c"            10,50</t>
  </si>
  <si>
    <t>Ostatní konstrukce a práce-bourání</t>
  </si>
  <si>
    <t>40</t>
  </si>
  <si>
    <t>953945152</t>
  </si>
  <si>
    <t>Kotvy mechanické M 20 dl 200 mm do kamene s vyvrtáním otvoru</t>
  </si>
  <si>
    <t>"zábradlí"     24</t>
  </si>
  <si>
    <t>"vrata"            5</t>
  </si>
  <si>
    <t>"vrátka"          3</t>
  </si>
  <si>
    <t>41</t>
  </si>
  <si>
    <t>013</t>
  </si>
  <si>
    <t>997013511</t>
  </si>
  <si>
    <t>Odvoz suti a vybouraných hmot z meziskládky na skládku do 1 km s naložením a se složením</t>
  </si>
  <si>
    <t>42</t>
  </si>
  <si>
    <t>997013509</t>
  </si>
  <si>
    <t>Příplatek k odvozu suti a vybouraných hmot na skládku ZKD 1 km přes 1 km</t>
  </si>
  <si>
    <t>38,740*9</t>
  </si>
  <si>
    <t>43</t>
  </si>
  <si>
    <t>997013803</t>
  </si>
  <si>
    <t>Poplatek za uložení stavebního odpadu na skládce (skládkovné)</t>
  </si>
  <si>
    <t>44</t>
  </si>
  <si>
    <t>998152111</t>
  </si>
  <si>
    <t>Přesun hmot pro montované zdi a valy v do 20 m</t>
  </si>
  <si>
    <t>45</t>
  </si>
  <si>
    <t>321</t>
  </si>
  <si>
    <t>938903212</t>
  </si>
  <si>
    <t xml:space="preserve">Vysekání spár hl do 200 mm ve zdivu z lomového kamene </t>
  </si>
  <si>
    <t>46</t>
  </si>
  <si>
    <t>971024599</t>
  </si>
  <si>
    <t>Odbourání zdiva kamenného na MV k použití</t>
  </si>
  <si>
    <t xml:space="preserve">"č.ú.6"              30,50          </t>
  </si>
  <si>
    <t>"č.ú.7"              28,10</t>
  </si>
  <si>
    <t>"č.ú.17a"              0,20</t>
  </si>
  <si>
    <t>47</t>
  </si>
  <si>
    <t>221</t>
  </si>
  <si>
    <t>979021111</t>
  </si>
  <si>
    <t>Výběr a sbírání kamene ze suti s očistěním</t>
  </si>
  <si>
    <t>"č.ú.3"           2,00</t>
  </si>
  <si>
    <t>"č.ú.4"           6,00</t>
  </si>
  <si>
    <t>Práce a dodávky PSV</t>
  </si>
  <si>
    <t>782</t>
  </si>
  <si>
    <t>Dokončovací práce - obklady z kamene</t>
  </si>
  <si>
    <t>48</t>
  </si>
  <si>
    <t>782611328</t>
  </si>
  <si>
    <t>Montáž obkladu kámen měkký obklad koruny zdi na M3 tloušťky 100 mm</t>
  </si>
  <si>
    <t>m</t>
  </si>
  <si>
    <t>"č.ú.18"            51,00</t>
  </si>
  <si>
    <t>"č.ú.19"              4,00</t>
  </si>
  <si>
    <t>49</t>
  </si>
  <si>
    <t>583824124</t>
  </si>
  <si>
    <t>deska krycí kamenná parapetní tl.100mm</t>
  </si>
  <si>
    <t>"ozn.K1"         0,70*40</t>
  </si>
  <si>
    <t>"ozn.K2"         0,90*2</t>
  </si>
  <si>
    <t>"ozn.K3"         0,90</t>
  </si>
  <si>
    <t>"ozn.K4"         0,90</t>
  </si>
  <si>
    <t>"ozn.K5"         0,50*20</t>
  </si>
  <si>
    <t>50</t>
  </si>
  <si>
    <t>772</t>
  </si>
  <si>
    <t>772521109</t>
  </si>
  <si>
    <t>Demontáž kamenných desek rozm.cca.50x70-100x5cm k použití a uložení</t>
  </si>
  <si>
    <t>ks</t>
  </si>
  <si>
    <t>"č.ú.5"         30</t>
  </si>
  <si>
    <t>51</t>
  </si>
  <si>
    <t>998782101</t>
  </si>
  <si>
    <t>Přesun hmot tonážní pro obklady kamenné v objektech v do 6 m</t>
  </si>
  <si>
    <t>790U</t>
  </si>
  <si>
    <t>Práce umělecko-řemeslné</t>
  </si>
  <si>
    <t>52</t>
  </si>
  <si>
    <t>783</t>
  </si>
  <si>
    <t>790UR0097</t>
  </si>
  <si>
    <t>Železná kovaná mříž v.91cm s kotvením do zdiva, vč. nátěrů, č.03</t>
  </si>
  <si>
    <t>53</t>
  </si>
  <si>
    <t>790UR0297</t>
  </si>
  <si>
    <t>Železná kovaná vrátka s kotvením do zdiva, vč. nátěrů</t>
  </si>
  <si>
    <t>54</t>
  </si>
  <si>
    <t>Železná kovaná vrata s kotvením do zdiva, vč. nátěrů</t>
  </si>
  <si>
    <t>000</t>
  </si>
  <si>
    <t>55</t>
  </si>
  <si>
    <t>01301</t>
  </si>
  <si>
    <t>"mobilní WC a stavební buňka</t>
  </si>
  <si>
    <t>"napojení vody a energie</t>
  </si>
  <si>
    <t>"úklid staveniště"1</t>
  </si>
  <si>
    <t>56</t>
  </si>
  <si>
    <t>01701</t>
  </si>
  <si>
    <t>Ostatní NUS</t>
  </si>
  <si>
    <t>"náklady na dopravu a ubytování zaměstnanců" 1</t>
  </si>
  <si>
    <t>OPRAVA OPĚRNÉ ZDI</t>
  </si>
  <si>
    <t>Ing.Filip Chmel</t>
  </si>
  <si>
    <t>815 27 8</t>
  </si>
  <si>
    <t>ROZPOČET JE ZPRACOVÁN PODLE CENOVÉ SOUSTAVY URS PRAHA</t>
  </si>
  <si>
    <t>Cenová soustava</t>
  </si>
  <si>
    <t>cs urs praha</t>
  </si>
  <si>
    <t>kalkulace</t>
  </si>
  <si>
    <t>KRYCÍ LIST</t>
  </si>
  <si>
    <t>SOUPIS PRACÍ</t>
  </si>
  <si>
    <t xml:space="preserve">REKAPITULACE </t>
  </si>
</sst>
</file>

<file path=xl/styles.xml><?xml version="1.0" encoding="utf-8"?>
<styleSheet xmlns="http://schemas.openxmlformats.org/spreadsheetml/2006/main">
  <numFmts count="7">
    <numFmt numFmtId="164" formatCode="####;\-####"/>
    <numFmt numFmtId="165" formatCode="#,##0;\-#,##0"/>
    <numFmt numFmtId="166" formatCode="#,##0.00;\-#,##0.00"/>
    <numFmt numFmtId="167" formatCode="#,##0.0000;\-#,##0.0000"/>
    <numFmt numFmtId="168" formatCode="#,##0.000;\-#,##0.000"/>
    <numFmt numFmtId="169" formatCode="#,##0.00000;\-#,##0.00000"/>
    <numFmt numFmtId="170" formatCode="#,##0.0;\-#,##0.0"/>
  </numFmts>
  <fonts count="24">
    <font>
      <sz val="10"/>
      <name val="Arial"/>
      <charset val="110"/>
    </font>
    <font>
      <b/>
      <sz val="18"/>
      <color indexed="10"/>
      <name val="Arial CE"/>
      <charset val="110"/>
    </font>
    <font>
      <sz val="8"/>
      <name val="Arial"/>
      <charset val="110"/>
    </font>
    <font>
      <sz val="8"/>
      <name val="Arial CE"/>
      <charset val="110"/>
    </font>
    <font>
      <sz val="7"/>
      <name val="Arial"/>
      <charset val="110"/>
    </font>
    <font>
      <sz val="7"/>
      <name val="Arial CE"/>
      <charset val="110"/>
    </font>
    <font>
      <b/>
      <sz val="10"/>
      <name val="Arial"/>
      <charset val="110"/>
    </font>
    <font>
      <sz val="10"/>
      <name val="Arial CE"/>
      <charset val="110"/>
    </font>
    <font>
      <b/>
      <sz val="12"/>
      <name val="Arial"/>
      <charset val="110"/>
    </font>
    <font>
      <b/>
      <sz val="8"/>
      <name val="Arial"/>
      <charset val="110"/>
    </font>
    <font>
      <sz val="8"/>
      <color indexed="9"/>
      <name val="Arial CE"/>
      <charset val="110"/>
    </font>
    <font>
      <sz val="10"/>
      <color indexed="9"/>
      <name val="Arial CE"/>
      <charset val="110"/>
    </font>
    <font>
      <sz val="8"/>
      <color indexed="9"/>
      <name val="Arial"/>
      <charset val="110"/>
    </font>
    <font>
      <b/>
      <sz val="10"/>
      <name val="Arial CE"/>
      <charset val="110"/>
    </font>
    <font>
      <b/>
      <sz val="14"/>
      <color indexed="10"/>
      <name val="Arial CE"/>
      <charset val="110"/>
    </font>
    <font>
      <b/>
      <sz val="8"/>
      <name val="Arial CE"/>
      <charset val="110"/>
    </font>
    <font>
      <b/>
      <sz val="8"/>
      <color indexed="12"/>
      <name val="Arial"/>
      <charset val="110"/>
    </font>
    <font>
      <b/>
      <sz val="8"/>
      <color indexed="20"/>
      <name val="Arial"/>
      <charset val="110"/>
    </font>
    <font>
      <b/>
      <u/>
      <sz val="8"/>
      <name val="Arial"/>
      <charset val="110"/>
    </font>
    <font>
      <b/>
      <u/>
      <sz val="8"/>
      <color indexed="10"/>
      <name val="Arial"/>
      <charset val="110"/>
    </font>
    <font>
      <sz val="8"/>
      <color indexed="63"/>
      <name val="Arial"/>
      <charset val="110"/>
    </font>
    <font>
      <sz val="8"/>
      <color indexed="10"/>
      <name val="Arial"/>
      <charset val="110"/>
    </font>
    <font>
      <sz val="8"/>
      <color indexed="12"/>
      <name val="Arial"/>
      <charset val="110"/>
    </font>
    <font>
      <sz val="8"/>
      <color indexed="20"/>
      <name val="Arial"/>
      <charset val="110"/>
    </font>
  </fonts>
  <fills count="4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indexed="13"/>
      </patternFill>
    </fill>
  </fills>
  <borders count="54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hair">
        <color indexed="8"/>
      </left>
      <right/>
      <top style="hair">
        <color indexed="8"/>
      </top>
      <bottom/>
      <diagonal/>
    </border>
    <border>
      <left/>
      <right/>
      <top style="hair">
        <color indexed="8"/>
      </top>
      <bottom/>
      <diagonal/>
    </border>
    <border>
      <left/>
      <right style="hair">
        <color indexed="8"/>
      </right>
      <top style="hair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hair">
        <color indexed="8"/>
      </left>
      <right/>
      <top/>
      <bottom/>
      <diagonal/>
    </border>
    <border>
      <left/>
      <right style="hair">
        <color indexed="8"/>
      </right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/>
      <bottom style="hair">
        <color indexed="8"/>
      </bottom>
      <diagonal/>
    </border>
    <border>
      <left/>
      <right/>
      <top/>
      <bottom style="hair">
        <color indexed="8"/>
      </bottom>
      <diagonal/>
    </border>
    <border>
      <left/>
      <right style="hair">
        <color indexed="8"/>
      </right>
      <top/>
      <bottom style="hair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hair">
        <color indexed="8"/>
      </bottom>
      <diagonal/>
    </border>
    <border>
      <left/>
      <right/>
      <top style="thin">
        <color indexed="8"/>
      </top>
      <bottom style="hair">
        <color indexed="8"/>
      </bottom>
      <diagonal/>
    </border>
    <border>
      <left/>
      <right style="hair">
        <color indexed="8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/>
      <top style="thin">
        <color indexed="8"/>
      </top>
      <bottom style="hair">
        <color indexed="8"/>
      </bottom>
      <diagonal/>
    </border>
    <border>
      <left/>
      <right style="thin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thin">
        <color indexed="8"/>
      </bottom>
      <diagonal/>
    </border>
    <border>
      <left/>
      <right/>
      <top style="hair">
        <color indexed="8"/>
      </top>
      <bottom style="thin">
        <color indexed="8"/>
      </bottom>
      <diagonal/>
    </border>
    <border>
      <left/>
      <right style="hair">
        <color indexed="8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/>
      <top style="hair">
        <color indexed="8"/>
      </top>
      <bottom style="thin">
        <color indexed="8"/>
      </bottom>
      <diagonal/>
    </border>
    <border>
      <left/>
      <right style="thin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8"/>
      </right>
      <top style="hair">
        <color indexed="8"/>
      </top>
      <bottom/>
      <diagonal/>
    </border>
    <border>
      <left style="thin">
        <color indexed="8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/>
      <top/>
      <bottom style="thin">
        <color indexed="8"/>
      </bottom>
      <diagonal/>
    </border>
    <border>
      <left/>
      <right style="hair">
        <color indexed="8"/>
      </right>
      <top style="thin">
        <color indexed="8"/>
      </top>
      <bottom/>
      <diagonal/>
    </border>
    <border>
      <left style="hair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hair">
        <color indexed="8"/>
      </bottom>
      <diagonal/>
    </border>
    <border>
      <left/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/>
      <diagonal/>
    </border>
    <border>
      <left/>
      <right style="medium">
        <color indexed="8"/>
      </right>
      <top style="hair">
        <color indexed="8"/>
      </top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hair">
        <color indexed="8"/>
      </right>
      <top/>
      <bottom style="thin">
        <color indexed="8"/>
      </bottom>
      <diagonal/>
    </border>
    <border>
      <left style="thin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thin">
        <color indexed="8"/>
      </bottom>
      <diagonal/>
    </border>
  </borders>
  <cellStyleXfs count="1">
    <xf numFmtId="0" fontId="0" fillId="0" borderId="0" applyAlignment="0">
      <alignment vertical="top" wrapText="1"/>
      <protection locked="0"/>
    </xf>
  </cellStyleXfs>
  <cellXfs count="201">
    <xf numFmtId="0" fontId="0" fillId="0" borderId="0" xfId="0" applyAlignment="1">
      <alignment vertical="top"/>
      <protection locked="0"/>
    </xf>
    <xf numFmtId="0" fontId="0" fillId="0" borderId="0" xfId="0" applyFont="1" applyAlignment="1" applyProtection="1">
      <alignment horizontal="left" vertical="top"/>
    </xf>
    <xf numFmtId="0" fontId="0" fillId="0" borderId="0" xfId="0" applyAlignment="1" applyProtection="1">
      <alignment horizontal="left" vertical="top"/>
    </xf>
    <xf numFmtId="0" fontId="0" fillId="0" borderId="1" xfId="0" applyFont="1" applyBorder="1" applyAlignment="1" applyProtection="1">
      <alignment horizontal="left"/>
    </xf>
    <xf numFmtId="0" fontId="0" fillId="0" borderId="2" xfId="0" applyFont="1" applyBorder="1" applyAlignment="1" applyProtection="1">
      <alignment horizontal="left"/>
    </xf>
    <xf numFmtId="0" fontId="0" fillId="0" borderId="3" xfId="0" applyFont="1" applyBorder="1" applyAlignment="1" applyProtection="1">
      <alignment horizontal="left"/>
    </xf>
    <xf numFmtId="0" fontId="1" fillId="0" borderId="2" xfId="0" applyFont="1" applyBorder="1" applyAlignment="1" applyProtection="1">
      <alignment horizontal="left"/>
    </xf>
    <xf numFmtId="0" fontId="0" fillId="0" borderId="4" xfId="0" applyFont="1" applyBorder="1" applyAlignment="1" applyProtection="1">
      <alignment horizontal="left"/>
    </xf>
    <xf numFmtId="0" fontId="0" fillId="0" borderId="5" xfId="0" applyFont="1" applyBorder="1" applyAlignment="1" applyProtection="1">
      <alignment horizontal="left"/>
    </xf>
    <xf numFmtId="0" fontId="0" fillId="0" borderId="6" xfId="0" applyFont="1" applyBorder="1" applyAlignment="1" applyProtection="1">
      <alignment horizontal="left"/>
    </xf>
    <xf numFmtId="0" fontId="2" fillId="0" borderId="1" xfId="0" applyFont="1" applyBorder="1" applyAlignment="1" applyProtection="1">
      <alignment horizontal="left" vertical="center"/>
    </xf>
    <xf numFmtId="0" fontId="2" fillId="0" borderId="2" xfId="0" applyFont="1" applyBorder="1" applyAlignment="1" applyProtection="1">
      <alignment horizontal="left" vertical="center"/>
    </xf>
    <xf numFmtId="0" fontId="2" fillId="0" borderId="3" xfId="0" applyFont="1" applyBorder="1" applyAlignment="1" applyProtection="1">
      <alignment horizontal="left" vertical="center"/>
    </xf>
    <xf numFmtId="0" fontId="2" fillId="0" borderId="7" xfId="0" applyFont="1" applyBorder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/>
    </xf>
    <xf numFmtId="0" fontId="3" fillId="0" borderId="8" xfId="0" applyFont="1" applyBorder="1" applyAlignment="1" applyProtection="1">
      <alignment horizontal="left" vertical="center"/>
    </xf>
    <xf numFmtId="164" fontId="3" fillId="0" borderId="9" xfId="0" applyNumberFormat="1" applyFont="1" applyBorder="1" applyAlignment="1" applyProtection="1">
      <alignment horizontal="right" vertical="center"/>
    </xf>
    <xf numFmtId="0" fontId="2" fillId="0" borderId="10" xfId="0" applyFont="1" applyBorder="1" applyAlignment="1" applyProtection="1">
      <alignment horizontal="left" vertical="center"/>
    </xf>
    <xf numFmtId="0" fontId="2" fillId="0" borderId="11" xfId="0" applyFont="1" applyBorder="1" applyAlignment="1" applyProtection="1">
      <alignment horizontal="left" vertical="center"/>
    </xf>
    <xf numFmtId="0" fontId="3" fillId="0" borderId="12" xfId="0" applyFont="1" applyBorder="1" applyAlignment="1" applyProtection="1">
      <alignment horizontal="left" vertical="center" wrapText="1"/>
    </xf>
    <xf numFmtId="0" fontId="2" fillId="0" borderId="13" xfId="0" applyFont="1" applyBorder="1" applyAlignment="1" applyProtection="1">
      <alignment horizontal="left" vertical="center"/>
    </xf>
    <xf numFmtId="164" fontId="3" fillId="0" borderId="12" xfId="0" applyNumberFormat="1" applyFont="1" applyBorder="1" applyAlignment="1" applyProtection="1">
      <alignment horizontal="right" vertical="center"/>
    </xf>
    <xf numFmtId="164" fontId="3" fillId="0" borderId="0" xfId="0" applyNumberFormat="1" applyFont="1" applyAlignment="1" applyProtection="1">
      <alignment horizontal="right" vertical="center"/>
    </xf>
    <xf numFmtId="0" fontId="3" fillId="0" borderId="12" xfId="0" applyFont="1" applyBorder="1" applyAlignment="1" applyProtection="1">
      <alignment horizontal="left" vertical="top" wrapText="1"/>
    </xf>
    <xf numFmtId="0" fontId="3" fillId="0" borderId="12" xfId="0" applyFont="1" applyBorder="1" applyAlignment="1" applyProtection="1">
      <alignment horizontal="left" vertical="center"/>
    </xf>
    <xf numFmtId="0" fontId="3" fillId="0" borderId="0" xfId="0" applyFont="1" applyAlignment="1" applyProtection="1">
      <alignment horizontal="left" vertical="top" wrapText="1"/>
    </xf>
    <xf numFmtId="0" fontId="3" fillId="0" borderId="0" xfId="0" applyFont="1" applyAlignment="1" applyProtection="1">
      <alignment horizontal="left" vertical="top"/>
    </xf>
    <xf numFmtId="0" fontId="2" fillId="0" borderId="9" xfId="0" applyFont="1" applyBorder="1" applyAlignment="1" applyProtection="1">
      <alignment horizontal="left" vertical="center"/>
    </xf>
    <xf numFmtId="0" fontId="3" fillId="0" borderId="14" xfId="0" applyFont="1" applyBorder="1" applyAlignment="1" applyProtection="1">
      <alignment horizontal="left" vertical="center"/>
    </xf>
    <xf numFmtId="0" fontId="3" fillId="0" borderId="15" xfId="0" applyFont="1" applyBorder="1" applyAlignment="1" applyProtection="1">
      <alignment horizontal="left" vertical="center"/>
    </xf>
    <xf numFmtId="164" fontId="3" fillId="0" borderId="16" xfId="0" applyNumberFormat="1" applyFont="1" applyBorder="1" applyAlignment="1" applyProtection="1">
      <alignment horizontal="right" vertical="center"/>
    </xf>
    <xf numFmtId="0" fontId="2" fillId="0" borderId="17" xfId="0" applyFont="1" applyBorder="1" applyAlignment="1" applyProtection="1">
      <alignment horizontal="left" vertical="center"/>
    </xf>
    <xf numFmtId="0" fontId="3" fillId="0" borderId="18" xfId="0" applyFont="1" applyBorder="1" applyAlignment="1" applyProtection="1">
      <alignment horizontal="left" vertical="center"/>
    </xf>
    <xf numFmtId="0" fontId="2" fillId="0" borderId="19" xfId="0" applyFont="1" applyBorder="1" applyAlignment="1" applyProtection="1">
      <alignment horizontal="left" vertical="center"/>
    </xf>
    <xf numFmtId="0" fontId="2" fillId="0" borderId="20" xfId="0" applyFont="1" applyBorder="1" applyAlignment="1" applyProtection="1">
      <alignment horizontal="left" vertical="center"/>
    </xf>
    <xf numFmtId="0" fontId="3" fillId="0" borderId="0" xfId="0" applyFont="1" applyAlignment="1" applyProtection="1">
      <alignment horizontal="left" vertical="center"/>
    </xf>
    <xf numFmtId="0" fontId="4" fillId="0" borderId="0" xfId="0" applyFont="1" applyAlignment="1" applyProtection="1">
      <alignment horizontal="left" vertical="center"/>
    </xf>
    <xf numFmtId="0" fontId="2" fillId="0" borderId="16" xfId="0" applyFont="1" applyBorder="1" applyAlignment="1" applyProtection="1">
      <alignment horizontal="left" vertical="center"/>
    </xf>
    <xf numFmtId="164" fontId="3" fillId="0" borderId="17" xfId="0" applyNumberFormat="1" applyFont="1" applyBorder="1" applyAlignment="1" applyProtection="1">
      <alignment horizontal="right" vertical="center"/>
    </xf>
    <xf numFmtId="49" fontId="3" fillId="0" borderId="14" xfId="0" applyNumberFormat="1" applyFont="1" applyBorder="1" applyAlignment="1" applyProtection="1">
      <alignment horizontal="left" vertical="center"/>
    </xf>
    <xf numFmtId="0" fontId="5" fillId="0" borderId="0" xfId="0" applyFont="1" applyAlignment="1" applyProtection="1">
      <alignment horizontal="left" vertical="center"/>
    </xf>
    <xf numFmtId="0" fontId="2" fillId="0" borderId="4" xfId="0" applyFont="1" applyBorder="1" applyAlignment="1" applyProtection="1">
      <alignment horizontal="left" vertical="center"/>
    </xf>
    <xf numFmtId="0" fontId="2" fillId="0" borderId="5" xfId="0" applyFont="1" applyBorder="1" applyAlignment="1" applyProtection="1">
      <alignment horizontal="left" vertical="center"/>
    </xf>
    <xf numFmtId="0" fontId="2" fillId="0" borderId="6" xfId="0" applyFont="1" applyBorder="1" applyAlignment="1" applyProtection="1">
      <alignment horizontal="left" vertical="center"/>
    </xf>
    <xf numFmtId="0" fontId="2" fillId="0" borderId="21" xfId="0" applyFont="1" applyBorder="1" applyAlignment="1" applyProtection="1">
      <alignment horizontal="left" vertical="center"/>
    </xf>
    <xf numFmtId="0" fontId="2" fillId="0" borderId="22" xfId="0" applyFont="1" applyBorder="1" applyAlignment="1" applyProtection="1">
      <alignment horizontal="left" vertical="center"/>
    </xf>
    <xf numFmtId="0" fontId="6" fillId="0" borderId="22" xfId="0" applyFont="1" applyBorder="1" applyAlignment="1" applyProtection="1">
      <alignment horizontal="left" vertical="center"/>
    </xf>
    <xf numFmtId="0" fontId="2" fillId="0" borderId="23" xfId="0" applyFont="1" applyBorder="1" applyAlignment="1" applyProtection="1">
      <alignment horizontal="left" vertical="center"/>
    </xf>
    <xf numFmtId="0" fontId="2" fillId="0" borderId="24" xfId="0" applyFont="1" applyBorder="1" applyAlignment="1" applyProtection="1">
      <alignment horizontal="left" vertical="center"/>
    </xf>
    <xf numFmtId="0" fontId="2" fillId="0" borderId="25" xfId="0" applyFont="1" applyBorder="1" applyAlignment="1" applyProtection="1">
      <alignment horizontal="left" vertical="center"/>
    </xf>
    <xf numFmtId="0" fontId="2" fillId="0" borderId="26" xfId="0" applyFont="1" applyBorder="1" applyAlignment="1" applyProtection="1">
      <alignment horizontal="left" vertical="center"/>
    </xf>
    <xf numFmtId="0" fontId="2" fillId="0" borderId="27" xfId="0" applyFont="1" applyBorder="1" applyAlignment="1" applyProtection="1">
      <alignment horizontal="left" vertical="center"/>
    </xf>
    <xf numFmtId="0" fontId="2" fillId="0" borderId="28" xfId="0" applyFont="1" applyBorder="1" applyAlignment="1" applyProtection="1">
      <alignment horizontal="left" vertical="center"/>
    </xf>
    <xf numFmtId="165" fontId="0" fillId="0" borderId="29" xfId="0" applyNumberFormat="1" applyFont="1" applyBorder="1" applyAlignment="1" applyProtection="1">
      <alignment horizontal="right" vertical="center"/>
    </xf>
    <xf numFmtId="165" fontId="0" fillId="0" borderId="30" xfId="0" applyNumberFormat="1" applyFont="1" applyBorder="1" applyAlignment="1" applyProtection="1">
      <alignment horizontal="right" vertical="center"/>
    </xf>
    <xf numFmtId="165" fontId="7" fillId="0" borderId="31" xfId="0" applyNumberFormat="1" applyFont="1" applyBorder="1" applyAlignment="1" applyProtection="1">
      <alignment horizontal="right" vertical="center"/>
    </xf>
    <xf numFmtId="166" fontId="7" fillId="0" borderId="32" xfId="0" applyNumberFormat="1" applyFont="1" applyBorder="1" applyAlignment="1" applyProtection="1">
      <alignment horizontal="right" vertical="center"/>
    </xf>
    <xf numFmtId="165" fontId="0" fillId="0" borderId="31" xfId="0" applyNumberFormat="1" applyFont="1" applyBorder="1" applyAlignment="1" applyProtection="1">
      <alignment horizontal="right" vertical="center"/>
    </xf>
    <xf numFmtId="165" fontId="0" fillId="0" borderId="32" xfId="0" applyNumberFormat="1" applyFont="1" applyBorder="1" applyAlignment="1" applyProtection="1">
      <alignment horizontal="right" vertical="center"/>
    </xf>
    <xf numFmtId="165" fontId="7" fillId="0" borderId="30" xfId="0" applyNumberFormat="1" applyFont="1" applyBorder="1" applyAlignment="1" applyProtection="1">
      <alignment horizontal="right" vertical="center"/>
    </xf>
    <xf numFmtId="166" fontId="7" fillId="0" borderId="30" xfId="0" applyNumberFormat="1" applyFont="1" applyBorder="1" applyAlignment="1" applyProtection="1">
      <alignment horizontal="right" vertical="center"/>
    </xf>
    <xf numFmtId="165" fontId="0" fillId="0" borderId="33" xfId="0" applyNumberFormat="1" applyFont="1" applyBorder="1" applyAlignment="1" applyProtection="1">
      <alignment horizontal="right" vertical="center"/>
    </xf>
    <xf numFmtId="0" fontId="6" fillId="0" borderId="22" xfId="0" applyFont="1" applyBorder="1" applyAlignment="1" applyProtection="1">
      <alignment horizontal="left" vertical="center" wrapText="1"/>
    </xf>
    <xf numFmtId="0" fontId="8" fillId="0" borderId="24" xfId="0" applyFont="1" applyBorder="1" applyAlignment="1" applyProtection="1">
      <alignment horizontal="left" vertical="center"/>
    </xf>
    <xf numFmtId="0" fontId="8" fillId="0" borderId="26" xfId="0" applyFont="1" applyBorder="1" applyAlignment="1" applyProtection="1">
      <alignment horizontal="left" vertical="center"/>
    </xf>
    <xf numFmtId="0" fontId="6" fillId="0" borderId="27" xfId="0" applyFont="1" applyBorder="1" applyAlignment="1" applyProtection="1">
      <alignment horizontal="left" vertical="center"/>
    </xf>
    <xf numFmtId="0" fontId="6" fillId="0" borderId="25" xfId="0" applyFont="1" applyBorder="1" applyAlignment="1" applyProtection="1">
      <alignment horizontal="left" vertical="center"/>
    </xf>
    <xf numFmtId="0" fontId="6" fillId="0" borderId="28" xfId="0" applyFont="1" applyBorder="1" applyAlignment="1" applyProtection="1">
      <alignment horizontal="left" vertical="center"/>
    </xf>
    <xf numFmtId="0" fontId="6" fillId="0" borderId="26" xfId="0" applyFont="1" applyBorder="1" applyAlignment="1" applyProtection="1">
      <alignment horizontal="left" vertical="center"/>
    </xf>
    <xf numFmtId="164" fontId="2" fillId="0" borderId="34" xfId="0" applyNumberFormat="1" applyFont="1" applyBorder="1" applyAlignment="1" applyProtection="1">
      <alignment horizontal="center" vertical="center"/>
    </xf>
    <xf numFmtId="0" fontId="9" fillId="0" borderId="8" xfId="0" applyFont="1" applyBorder="1" applyAlignment="1" applyProtection="1">
      <alignment horizontal="left" vertical="center"/>
    </xf>
    <xf numFmtId="0" fontId="2" fillId="0" borderId="14" xfId="0" applyFont="1" applyBorder="1" applyAlignment="1" applyProtection="1">
      <alignment horizontal="left" vertical="center"/>
    </xf>
    <xf numFmtId="166" fontId="7" fillId="0" borderId="15" xfId="0" applyNumberFormat="1" applyFont="1" applyBorder="1" applyAlignment="1" applyProtection="1">
      <alignment horizontal="right" vertical="center"/>
    </xf>
    <xf numFmtId="0" fontId="2" fillId="0" borderId="35" xfId="0" applyFont="1" applyBorder="1" applyAlignment="1" applyProtection="1">
      <alignment horizontal="left" vertical="center"/>
    </xf>
    <xf numFmtId="0" fontId="2" fillId="0" borderId="15" xfId="0" applyFont="1" applyBorder="1" applyAlignment="1" applyProtection="1">
      <alignment horizontal="left" vertical="center"/>
    </xf>
    <xf numFmtId="166" fontId="0" fillId="0" borderId="15" xfId="0" applyNumberFormat="1" applyFont="1" applyBorder="1" applyAlignment="1" applyProtection="1">
      <alignment horizontal="right" vertical="center"/>
    </xf>
    <xf numFmtId="165" fontId="0" fillId="0" borderId="16" xfId="0" applyNumberFormat="1" applyFont="1" applyBorder="1" applyAlignment="1" applyProtection="1">
      <alignment horizontal="right" vertical="center"/>
    </xf>
    <xf numFmtId="0" fontId="10" fillId="0" borderId="16" xfId="0" applyFont="1" applyBorder="1" applyAlignment="1" applyProtection="1">
      <alignment horizontal="right" vertical="center"/>
    </xf>
    <xf numFmtId="0" fontId="10" fillId="0" borderId="17" xfId="0" applyFont="1" applyBorder="1" applyAlignment="1" applyProtection="1">
      <alignment horizontal="left" vertical="center"/>
    </xf>
    <xf numFmtId="0" fontId="2" fillId="0" borderId="18" xfId="0" applyFont="1" applyBorder="1" applyAlignment="1" applyProtection="1">
      <alignment horizontal="left" vertical="center"/>
    </xf>
    <xf numFmtId="164" fontId="2" fillId="0" borderId="36" xfId="0" applyNumberFormat="1" applyFont="1" applyBorder="1" applyAlignment="1" applyProtection="1">
      <alignment horizontal="center" vertical="center"/>
    </xf>
    <xf numFmtId="165" fontId="0" fillId="0" borderId="15" xfId="0" applyNumberFormat="1" applyFont="1" applyBorder="1" applyAlignment="1" applyProtection="1">
      <alignment horizontal="right" vertical="center"/>
    </xf>
    <xf numFmtId="0" fontId="9" fillId="0" borderId="15" xfId="0" applyFont="1" applyBorder="1" applyAlignment="1" applyProtection="1">
      <alignment horizontal="left" vertical="center"/>
    </xf>
    <xf numFmtId="166" fontId="7" fillId="0" borderId="21" xfId="0" applyNumberFormat="1" applyFont="1" applyBorder="1" applyAlignment="1" applyProtection="1">
      <alignment horizontal="right" vertical="center"/>
    </xf>
    <xf numFmtId="166" fontId="0" fillId="0" borderId="21" xfId="0" applyNumberFormat="1" applyFont="1" applyBorder="1" applyAlignment="1" applyProtection="1">
      <alignment horizontal="right" vertical="center"/>
    </xf>
    <xf numFmtId="165" fontId="0" fillId="0" borderId="23" xfId="0" applyNumberFormat="1" applyFont="1" applyBorder="1" applyAlignment="1" applyProtection="1">
      <alignment horizontal="right" vertical="center"/>
    </xf>
    <xf numFmtId="0" fontId="2" fillId="0" borderId="37" xfId="0" applyFont="1" applyBorder="1" applyAlignment="1" applyProtection="1">
      <alignment horizontal="left" vertical="center"/>
    </xf>
    <xf numFmtId="164" fontId="2" fillId="0" borderId="38" xfId="0" applyNumberFormat="1" applyFont="1" applyBorder="1" applyAlignment="1" applyProtection="1">
      <alignment horizontal="center" vertical="center"/>
    </xf>
    <xf numFmtId="0" fontId="2" fillId="0" borderId="32" xfId="0" applyFont="1" applyBorder="1" applyAlignment="1" applyProtection="1">
      <alignment horizontal="left" vertical="center"/>
    </xf>
    <xf numFmtId="0" fontId="2" fillId="0" borderId="30" xfId="0" applyFont="1" applyBorder="1" applyAlignment="1" applyProtection="1">
      <alignment horizontal="left" vertical="center"/>
    </xf>
    <xf numFmtId="0" fontId="2" fillId="0" borderId="31" xfId="0" applyFont="1" applyBorder="1" applyAlignment="1" applyProtection="1">
      <alignment horizontal="left" vertical="center"/>
    </xf>
    <xf numFmtId="166" fontId="7" fillId="0" borderId="39" xfId="0" applyNumberFormat="1" applyFont="1" applyBorder="1" applyAlignment="1" applyProtection="1">
      <alignment horizontal="right" vertical="center"/>
    </xf>
    <xf numFmtId="166" fontId="7" fillId="0" borderId="22" xfId="0" applyNumberFormat="1" applyFont="1" applyBorder="1" applyAlignment="1" applyProtection="1">
      <alignment horizontal="right" vertical="center"/>
    </xf>
    <xf numFmtId="165" fontId="11" fillId="0" borderId="5" xfId="0" applyNumberFormat="1" applyFont="1" applyBorder="1" applyAlignment="1" applyProtection="1">
      <alignment horizontal="right" vertical="center"/>
    </xf>
    <xf numFmtId="0" fontId="6" fillId="0" borderId="1" xfId="0" applyFont="1" applyBorder="1" applyAlignment="1" applyProtection="1">
      <alignment horizontal="left" vertical="top"/>
    </xf>
    <xf numFmtId="0" fontId="2" fillId="0" borderId="40" xfId="0" applyFont="1" applyBorder="1" applyAlignment="1" applyProtection="1">
      <alignment horizontal="left" vertical="center"/>
    </xf>
    <xf numFmtId="0" fontId="2" fillId="0" borderId="41" xfId="0" applyFont="1" applyBorder="1" applyAlignment="1" applyProtection="1">
      <alignment horizontal="left" vertical="center"/>
    </xf>
    <xf numFmtId="0" fontId="2" fillId="0" borderId="12" xfId="0" applyFont="1" applyBorder="1" applyAlignment="1" applyProtection="1">
      <alignment horizontal="left" vertical="center"/>
    </xf>
    <xf numFmtId="167" fontId="12" fillId="0" borderId="23" xfId="0" applyNumberFormat="1" applyFont="1" applyBorder="1" applyAlignment="1" applyProtection="1">
      <alignment horizontal="right" vertical="center"/>
    </xf>
    <xf numFmtId="0" fontId="2" fillId="0" borderId="42" xfId="0" applyFont="1" applyBorder="1" applyAlignment="1" applyProtection="1">
      <alignment horizontal="left"/>
    </xf>
    <xf numFmtId="0" fontId="2" fillId="0" borderId="18" xfId="0" applyFont="1" applyBorder="1" applyAlignment="1" applyProtection="1">
      <alignment horizontal="left"/>
    </xf>
    <xf numFmtId="165" fontId="3" fillId="0" borderId="18" xfId="0" applyNumberFormat="1" applyFont="1" applyBorder="1" applyAlignment="1" applyProtection="1">
      <alignment horizontal="right" vertical="center"/>
    </xf>
    <xf numFmtId="166" fontId="3" fillId="0" borderId="15" xfId="0" applyNumberFormat="1" applyFont="1" applyBorder="1" applyAlignment="1" applyProtection="1">
      <alignment horizontal="right" vertical="center"/>
    </xf>
    <xf numFmtId="166" fontId="7" fillId="0" borderId="18" xfId="0" applyNumberFormat="1" applyFont="1" applyBorder="1" applyAlignment="1" applyProtection="1">
      <alignment horizontal="right" vertical="center"/>
    </xf>
    <xf numFmtId="167" fontId="12" fillId="0" borderId="43" xfId="0" applyNumberFormat="1" applyFont="1" applyBorder="1" applyAlignment="1" applyProtection="1">
      <alignment horizontal="right" vertical="center"/>
    </xf>
    <xf numFmtId="0" fontId="6" fillId="0" borderId="44" xfId="0" applyFont="1" applyBorder="1" applyAlignment="1" applyProtection="1">
      <alignment horizontal="left" vertical="top"/>
    </xf>
    <xf numFmtId="0" fontId="2" fillId="0" borderId="8" xfId="0" applyFont="1" applyBorder="1" applyAlignment="1" applyProtection="1">
      <alignment horizontal="left" vertical="center"/>
    </xf>
    <xf numFmtId="165" fontId="3" fillId="0" borderId="15" xfId="0" applyNumberFormat="1" applyFont="1" applyBorder="1" applyAlignment="1" applyProtection="1">
      <alignment horizontal="right" vertical="center"/>
    </xf>
    <xf numFmtId="167" fontId="12" fillId="0" borderId="35" xfId="0" applyNumberFormat="1" applyFont="1" applyBorder="1" applyAlignment="1" applyProtection="1">
      <alignment horizontal="right" vertical="center"/>
    </xf>
    <xf numFmtId="0" fontId="6" fillId="0" borderId="32" xfId="0" applyFont="1" applyBorder="1" applyAlignment="1" applyProtection="1">
      <alignment horizontal="left" vertical="center"/>
    </xf>
    <xf numFmtId="0" fontId="2" fillId="0" borderId="45" xfId="0" applyFont="1" applyBorder="1" applyAlignment="1" applyProtection="1">
      <alignment horizontal="left" vertical="center"/>
    </xf>
    <xf numFmtId="166" fontId="13" fillId="0" borderId="46" xfId="0" applyNumberFormat="1" applyFont="1" applyBorder="1" applyAlignment="1" applyProtection="1">
      <alignment horizontal="right" vertical="center"/>
    </xf>
    <xf numFmtId="0" fontId="2" fillId="0" borderId="47" xfId="0" applyFont="1" applyBorder="1" applyAlignment="1" applyProtection="1">
      <alignment horizontal="left" vertical="center"/>
    </xf>
    <xf numFmtId="0" fontId="0" fillId="0" borderId="25" xfId="0" applyFont="1" applyBorder="1" applyAlignment="1" applyProtection="1">
      <alignment horizontal="left" vertical="center"/>
    </xf>
    <xf numFmtId="0" fontId="2" fillId="0" borderId="4" xfId="0" applyFont="1" applyBorder="1" applyAlignment="1" applyProtection="1">
      <alignment horizontal="left"/>
    </xf>
    <xf numFmtId="0" fontId="2" fillId="0" borderId="48" xfId="0" applyFont="1" applyBorder="1" applyAlignment="1" applyProtection="1">
      <alignment horizontal="left" vertical="center"/>
    </xf>
    <xf numFmtId="0" fontId="2" fillId="0" borderId="39" xfId="0" applyFont="1" applyBorder="1" applyAlignment="1" applyProtection="1">
      <alignment horizontal="left"/>
    </xf>
    <xf numFmtId="0" fontId="2" fillId="0" borderId="33" xfId="0" applyFont="1" applyBorder="1" applyAlignment="1" applyProtection="1">
      <alignment horizontal="left" vertical="center"/>
    </xf>
    <xf numFmtId="0" fontId="14" fillId="2" borderId="0" xfId="0" applyFont="1" applyFill="1" applyAlignment="1" applyProtection="1">
      <alignment horizontal="left"/>
    </xf>
    <xf numFmtId="0" fontId="5" fillId="2" borderId="0" xfId="0" applyFont="1" applyFill="1" applyAlignment="1" applyProtection="1">
      <alignment horizontal="left"/>
    </xf>
    <xf numFmtId="0" fontId="15" fillId="2" borderId="0" xfId="0" applyFont="1" applyFill="1" applyAlignment="1" applyProtection="1">
      <alignment horizontal="left" vertical="center"/>
    </xf>
    <xf numFmtId="0" fontId="3" fillId="2" borderId="0" xfId="0" applyFont="1" applyFill="1" applyAlignment="1" applyProtection="1">
      <alignment horizontal="left" vertical="center"/>
    </xf>
    <xf numFmtId="0" fontId="5" fillId="2" borderId="0" xfId="0" applyFont="1" applyFill="1" applyAlignment="1" applyProtection="1">
      <alignment horizontal="left" vertical="center"/>
    </xf>
    <xf numFmtId="0" fontId="3" fillId="2" borderId="0" xfId="0" applyFont="1" applyFill="1" applyAlignment="1" applyProtection="1">
      <alignment horizontal="center" vertical="center"/>
    </xf>
    <xf numFmtId="0" fontId="0" fillId="2" borderId="0" xfId="0" applyFont="1" applyFill="1" applyAlignment="1" applyProtection="1">
      <alignment horizontal="left" vertical="center"/>
    </xf>
    <xf numFmtId="0" fontId="3" fillId="3" borderId="49" xfId="0" applyFont="1" applyFill="1" applyBorder="1" applyAlignment="1" applyProtection="1">
      <alignment horizontal="center" vertical="center" wrapText="1"/>
    </xf>
    <xf numFmtId="0" fontId="3" fillId="3" borderId="50" xfId="0" applyFont="1" applyFill="1" applyBorder="1" applyAlignment="1" applyProtection="1">
      <alignment horizontal="center" vertical="center" wrapText="1"/>
    </xf>
    <xf numFmtId="0" fontId="3" fillId="3" borderId="51" xfId="0" applyFont="1" applyFill="1" applyBorder="1" applyAlignment="1" applyProtection="1">
      <alignment horizontal="center" vertical="center" wrapText="1"/>
    </xf>
    <xf numFmtId="0" fontId="3" fillId="3" borderId="26" xfId="0" applyFont="1" applyFill="1" applyBorder="1" applyAlignment="1" applyProtection="1">
      <alignment horizontal="center" vertical="center" wrapText="1"/>
    </xf>
    <xf numFmtId="164" fontId="3" fillId="3" borderId="38" xfId="0" applyNumberFormat="1" applyFont="1" applyFill="1" applyBorder="1" applyAlignment="1" applyProtection="1">
      <alignment horizontal="center" vertical="center"/>
    </xf>
    <xf numFmtId="164" fontId="3" fillId="3" borderId="52" xfId="0" applyNumberFormat="1" applyFont="1" applyFill="1" applyBorder="1" applyAlignment="1" applyProtection="1">
      <alignment horizontal="center" vertical="center"/>
    </xf>
    <xf numFmtId="164" fontId="3" fillId="3" borderId="53" xfId="0" applyNumberFormat="1" applyFont="1" applyFill="1" applyBorder="1" applyAlignment="1" applyProtection="1">
      <alignment horizontal="center" vertical="center"/>
    </xf>
    <xf numFmtId="164" fontId="3" fillId="3" borderId="31" xfId="0" applyNumberFormat="1" applyFont="1" applyFill="1" applyBorder="1" applyAlignment="1" applyProtection="1">
      <alignment horizontal="center" vertical="center"/>
    </xf>
    <xf numFmtId="0" fontId="0" fillId="2" borderId="21" xfId="0" applyFont="1" applyFill="1" applyBorder="1" applyAlignment="1" applyProtection="1">
      <alignment horizontal="left"/>
    </xf>
    <xf numFmtId="0" fontId="0" fillId="2" borderId="22" xfId="0" applyFont="1" applyFill="1" applyBorder="1" applyAlignment="1" applyProtection="1">
      <alignment horizontal="left"/>
    </xf>
    <xf numFmtId="0" fontId="0" fillId="2" borderId="23" xfId="0" applyFont="1" applyFill="1" applyBorder="1" applyAlignment="1" applyProtection="1">
      <alignment horizontal="left"/>
    </xf>
    <xf numFmtId="0" fontId="9" fillId="0" borderId="0" xfId="0" applyFont="1" applyAlignment="1" applyProtection="1">
      <alignment horizontal="left" vertical="center"/>
    </xf>
    <xf numFmtId="0" fontId="16" fillId="0" borderId="0" xfId="0" applyFont="1" applyAlignment="1" applyProtection="1">
      <alignment horizontal="center" vertical="center"/>
    </xf>
    <xf numFmtId="0" fontId="16" fillId="0" borderId="0" xfId="0" applyFont="1" applyAlignment="1" applyProtection="1">
      <alignment horizontal="left" vertical="center"/>
    </xf>
    <xf numFmtId="166" fontId="16" fillId="0" borderId="0" xfId="0" applyNumberFormat="1" applyFont="1" applyAlignment="1" applyProtection="1">
      <alignment horizontal="right" vertical="center"/>
    </xf>
    <xf numFmtId="168" fontId="16" fillId="0" borderId="0" xfId="0" applyNumberFormat="1" applyFont="1" applyAlignment="1" applyProtection="1">
      <alignment horizontal="right" vertical="center"/>
    </xf>
    <xf numFmtId="0" fontId="17" fillId="0" borderId="0" xfId="0" applyFont="1" applyAlignment="1" applyProtection="1">
      <alignment horizontal="center" vertical="center"/>
    </xf>
    <xf numFmtId="0" fontId="17" fillId="0" borderId="0" xfId="0" applyFont="1" applyAlignment="1" applyProtection="1">
      <alignment horizontal="left" vertical="center"/>
    </xf>
    <xf numFmtId="166" fontId="17" fillId="0" borderId="0" xfId="0" applyNumberFormat="1" applyFont="1" applyAlignment="1" applyProtection="1">
      <alignment horizontal="right" vertical="center"/>
    </xf>
    <xf numFmtId="168" fontId="17" fillId="0" borderId="0" xfId="0" applyNumberFormat="1" applyFont="1" applyAlignment="1" applyProtection="1">
      <alignment horizontal="right" vertical="center"/>
    </xf>
    <xf numFmtId="0" fontId="18" fillId="0" borderId="0" xfId="0" applyFont="1" applyAlignment="1" applyProtection="1">
      <alignment horizontal="left" vertical="center"/>
    </xf>
    <xf numFmtId="0" fontId="19" fillId="0" borderId="0" xfId="0" applyFont="1" applyAlignment="1" applyProtection="1">
      <alignment horizontal="left" vertical="center"/>
    </xf>
    <xf numFmtId="166" fontId="19" fillId="0" borderId="0" xfId="0" applyNumberFormat="1" applyFont="1" applyAlignment="1" applyProtection="1">
      <alignment horizontal="right" vertical="center"/>
    </xf>
    <xf numFmtId="168" fontId="19" fillId="0" borderId="0" xfId="0" applyNumberFormat="1" applyFont="1" applyAlignment="1" applyProtection="1">
      <alignment horizontal="right" vertical="center"/>
    </xf>
    <xf numFmtId="0" fontId="3" fillId="2" borderId="0" xfId="0" applyFont="1" applyFill="1" applyAlignment="1" applyProtection="1">
      <alignment horizontal="left"/>
    </xf>
    <xf numFmtId="0" fontId="2" fillId="2" borderId="0" xfId="0" applyFont="1" applyFill="1" applyAlignment="1" applyProtection="1">
      <alignment horizontal="left"/>
    </xf>
    <xf numFmtId="0" fontId="2" fillId="3" borderId="26" xfId="0" applyFont="1" applyFill="1" applyBorder="1" applyAlignment="1" applyProtection="1">
      <alignment horizontal="center" vertical="center" wrapText="1"/>
    </xf>
    <xf numFmtId="0" fontId="2" fillId="3" borderId="27" xfId="0" applyFont="1" applyFill="1" applyBorder="1" applyAlignment="1" applyProtection="1">
      <alignment horizontal="center" vertical="center" wrapText="1"/>
    </xf>
    <xf numFmtId="0" fontId="3" fillId="3" borderId="27" xfId="0" applyFont="1" applyFill="1" applyBorder="1" applyAlignment="1" applyProtection="1">
      <alignment horizontal="center" vertical="center" wrapText="1"/>
    </xf>
    <xf numFmtId="0" fontId="2" fillId="0" borderId="7" xfId="0" applyFont="1" applyBorder="1" applyAlignment="1" applyProtection="1">
      <alignment horizontal="left"/>
    </xf>
    <xf numFmtId="164" fontId="2" fillId="3" borderId="31" xfId="0" applyNumberFormat="1" applyFont="1" applyFill="1" applyBorder="1" applyAlignment="1" applyProtection="1">
      <alignment horizontal="center" vertical="center"/>
    </xf>
    <xf numFmtId="164" fontId="2" fillId="3" borderId="32" xfId="0" applyNumberFormat="1" applyFont="1" applyFill="1" applyBorder="1" applyAlignment="1" applyProtection="1">
      <alignment horizontal="center" vertical="center"/>
    </xf>
    <xf numFmtId="164" fontId="3" fillId="3" borderId="32" xfId="0" applyNumberFormat="1" applyFont="1" applyFill="1" applyBorder="1" applyAlignment="1" applyProtection="1">
      <alignment horizontal="center" vertical="center"/>
    </xf>
    <xf numFmtId="0" fontId="2" fillId="2" borderId="11" xfId="0" applyFont="1" applyFill="1" applyBorder="1" applyAlignment="1" applyProtection="1">
      <alignment horizontal="left"/>
    </xf>
    <xf numFmtId="0" fontId="16" fillId="0" borderId="2" xfId="0" applyFont="1" applyBorder="1" applyAlignment="1" applyProtection="1">
      <alignment horizontal="left" vertical="center"/>
    </xf>
    <xf numFmtId="0" fontId="16" fillId="0" borderId="2" xfId="0" applyFont="1" applyBorder="1" applyAlignment="1" applyProtection="1">
      <alignment horizontal="center" vertical="center"/>
    </xf>
    <xf numFmtId="166" fontId="16" fillId="0" borderId="2" xfId="0" applyNumberFormat="1" applyFont="1" applyBorder="1" applyAlignment="1" applyProtection="1">
      <alignment horizontal="right" vertical="center"/>
    </xf>
    <xf numFmtId="168" fontId="16" fillId="0" borderId="2" xfId="0" applyNumberFormat="1" applyFont="1" applyBorder="1" applyAlignment="1" applyProtection="1">
      <alignment horizontal="right" vertical="center"/>
    </xf>
    <xf numFmtId="0" fontId="2" fillId="0" borderId="0" xfId="0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 wrapText="1"/>
    </xf>
    <xf numFmtId="168" fontId="2" fillId="0" borderId="0" xfId="0" applyNumberFormat="1" applyFont="1" applyAlignment="1" applyProtection="1">
      <alignment horizontal="right" vertical="center"/>
    </xf>
    <xf numFmtId="166" fontId="2" fillId="0" borderId="0" xfId="0" applyNumberFormat="1" applyFont="1" applyAlignment="1" applyProtection="1">
      <alignment horizontal="right" vertical="center"/>
    </xf>
    <xf numFmtId="169" fontId="2" fillId="0" borderId="0" xfId="0" applyNumberFormat="1" applyFont="1" applyAlignment="1" applyProtection="1">
      <alignment horizontal="right" vertical="center"/>
    </xf>
    <xf numFmtId="170" fontId="2" fillId="0" borderId="0" xfId="0" applyNumberFormat="1" applyFont="1" applyAlignment="1" applyProtection="1">
      <alignment horizontal="right" vertical="center"/>
    </xf>
    <xf numFmtId="165" fontId="2" fillId="0" borderId="0" xfId="0" applyNumberFormat="1" applyFont="1" applyAlignment="1" applyProtection="1">
      <alignment horizontal="right" vertical="center"/>
    </xf>
    <xf numFmtId="0" fontId="20" fillId="0" borderId="0" xfId="0" applyFont="1" applyAlignment="1" applyProtection="1">
      <alignment horizontal="left" vertical="center"/>
    </xf>
    <xf numFmtId="0" fontId="20" fillId="0" borderId="0" xfId="0" applyFont="1" applyAlignment="1" applyProtection="1">
      <alignment horizontal="left" vertical="center" wrapText="1"/>
    </xf>
    <xf numFmtId="168" fontId="20" fillId="0" borderId="0" xfId="0" applyNumberFormat="1" applyFont="1" applyAlignment="1" applyProtection="1">
      <alignment horizontal="right" vertical="center"/>
    </xf>
    <xf numFmtId="0" fontId="21" fillId="0" borderId="0" xfId="0" applyFont="1" applyAlignment="1" applyProtection="1">
      <alignment horizontal="left" vertical="center"/>
    </xf>
    <xf numFmtId="0" fontId="21" fillId="0" borderId="0" xfId="0" applyFont="1" applyAlignment="1" applyProtection="1">
      <alignment horizontal="left" vertical="center" wrapText="1"/>
    </xf>
    <xf numFmtId="168" fontId="21" fillId="0" borderId="0" xfId="0" applyNumberFormat="1" applyFont="1" applyAlignment="1" applyProtection="1">
      <alignment horizontal="right" vertical="center"/>
    </xf>
    <xf numFmtId="0" fontId="22" fillId="0" borderId="0" xfId="0" applyFont="1" applyAlignment="1" applyProtection="1">
      <alignment horizontal="center" vertical="center"/>
    </xf>
    <xf numFmtId="49" fontId="22" fillId="0" borderId="0" xfId="0" applyNumberFormat="1" applyFont="1" applyAlignment="1" applyProtection="1">
      <alignment horizontal="left" vertical="top"/>
    </xf>
    <xf numFmtId="0" fontId="22" fillId="0" borderId="0" xfId="0" applyFont="1" applyAlignment="1" applyProtection="1">
      <alignment horizontal="left" vertical="center" wrapText="1"/>
    </xf>
    <xf numFmtId="168" fontId="22" fillId="0" borderId="0" xfId="0" applyNumberFormat="1" applyFont="1" applyAlignment="1" applyProtection="1">
      <alignment horizontal="right" vertical="center"/>
    </xf>
    <xf numFmtId="166" fontId="22" fillId="0" borderId="0" xfId="0" applyNumberFormat="1" applyFont="1" applyAlignment="1" applyProtection="1">
      <alignment horizontal="right" vertical="center"/>
    </xf>
    <xf numFmtId="169" fontId="22" fillId="0" borderId="0" xfId="0" applyNumberFormat="1" applyFont="1" applyAlignment="1" applyProtection="1">
      <alignment horizontal="right" vertical="center"/>
    </xf>
    <xf numFmtId="170" fontId="22" fillId="0" borderId="0" xfId="0" applyNumberFormat="1" applyFont="1" applyAlignment="1" applyProtection="1">
      <alignment horizontal="right" vertical="center"/>
    </xf>
    <xf numFmtId="165" fontId="22" fillId="0" borderId="0" xfId="0" applyNumberFormat="1" applyFont="1" applyAlignment="1" applyProtection="1">
      <alignment horizontal="right" vertical="center"/>
    </xf>
    <xf numFmtId="0" fontId="22" fillId="0" borderId="0" xfId="0" applyFont="1" applyAlignment="1" applyProtection="1">
      <alignment horizontal="left" vertical="center"/>
    </xf>
    <xf numFmtId="0" fontId="23" fillId="0" borderId="0" xfId="0" applyFont="1" applyAlignment="1" applyProtection="1">
      <alignment horizontal="left" vertical="center"/>
    </xf>
    <xf numFmtId="0" fontId="23" fillId="0" borderId="0" xfId="0" applyFont="1" applyAlignment="1" applyProtection="1">
      <alignment horizontal="left" vertical="center" wrapText="1"/>
    </xf>
    <xf numFmtId="165" fontId="23" fillId="0" borderId="0" xfId="0" applyNumberFormat="1" applyFont="1" applyAlignment="1" applyProtection="1">
      <alignment horizontal="right" vertical="top"/>
    </xf>
    <xf numFmtId="17" fontId="3" fillId="0" borderId="14" xfId="0" applyNumberFormat="1" applyFont="1" applyBorder="1" applyAlignment="1" applyProtection="1">
      <alignment horizontal="left" vertical="center"/>
    </xf>
    <xf numFmtId="14" fontId="3" fillId="2" borderId="0" xfId="0" applyNumberFormat="1" applyFont="1" applyFill="1" applyAlignment="1" applyProtection="1">
      <alignment horizontal="left" vertical="center"/>
    </xf>
    <xf numFmtId="0" fontId="3" fillId="0" borderId="8" xfId="0" applyFont="1" applyBorder="1" applyAlignment="1" applyProtection="1">
      <alignment horizontal="left" vertical="center" wrapText="1"/>
    </xf>
    <xf numFmtId="164" fontId="3" fillId="0" borderId="9" xfId="0" applyNumberFormat="1" applyFont="1" applyBorder="1" applyAlignment="1" applyProtection="1">
      <alignment horizontal="left" vertical="center"/>
    </xf>
    <xf numFmtId="164" fontId="3" fillId="0" borderId="10" xfId="0" applyNumberFormat="1" applyFont="1" applyBorder="1" applyAlignment="1" applyProtection="1">
      <alignment horizontal="left" vertical="center"/>
    </xf>
    <xf numFmtId="0" fontId="3" fillId="0" borderId="12" xfId="0" applyFont="1" applyBorder="1" applyAlignment="1" applyProtection="1">
      <alignment horizontal="left" vertical="top" wrapText="1"/>
    </xf>
    <xf numFmtId="164" fontId="3" fillId="0" borderId="0" xfId="0" applyNumberFormat="1" applyFont="1" applyAlignment="1" applyProtection="1">
      <alignment horizontal="left" vertical="center"/>
    </xf>
    <xf numFmtId="164" fontId="3" fillId="0" borderId="13" xfId="0" applyNumberFormat="1" applyFont="1" applyBorder="1" applyAlignment="1" applyProtection="1">
      <alignment horizontal="left" vertical="center"/>
    </xf>
    <xf numFmtId="0" fontId="3" fillId="0" borderId="18" xfId="0" applyFont="1" applyBorder="1" applyAlignment="1" applyProtection="1">
      <alignment horizontal="left" vertical="top" wrapText="1"/>
    </xf>
    <xf numFmtId="164" fontId="3" fillId="0" borderId="19" xfId="0" applyNumberFormat="1" applyFont="1" applyBorder="1" applyAlignment="1" applyProtection="1">
      <alignment horizontal="left" vertical="center"/>
    </xf>
    <xf numFmtId="164" fontId="3" fillId="0" borderId="20" xfId="0" applyNumberFormat="1" applyFont="1" applyBorder="1" applyAlignment="1" applyProtection="1">
      <alignment horizontal="left" vertical="center"/>
    </xf>
    <xf numFmtId="0" fontId="3" fillId="0" borderId="18" xfId="0" applyFont="1" applyBorder="1" applyAlignment="1" applyProtection="1">
      <alignment horizontal="left" vertical="center" wrapText="1"/>
    </xf>
  </cellXfs>
  <cellStyles count="1"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54"/>
  <sheetViews>
    <sheetView showGridLines="0" tabSelected="1" topLeftCell="A2" workbookViewId="0">
      <selection activeCell="G4" sqref="G4"/>
    </sheetView>
  </sheetViews>
  <sheetFormatPr defaultRowHeight="12.75" customHeight="1"/>
  <cols>
    <col min="1" max="1" width="2.42578125" style="2" customWidth="1"/>
    <col min="2" max="2" width="1.85546875" style="2" customWidth="1"/>
    <col min="3" max="3" width="2.7109375" style="2" customWidth="1"/>
    <col min="4" max="4" width="6.85546875" style="2" customWidth="1"/>
    <col min="5" max="5" width="13.5703125" style="2" customWidth="1"/>
    <col min="6" max="6" width="0.5703125" style="2" customWidth="1"/>
    <col min="7" max="7" width="2.5703125" style="2" customWidth="1"/>
    <col min="8" max="8" width="2.7109375" style="2" customWidth="1"/>
    <col min="9" max="9" width="9.7109375" style="2" customWidth="1"/>
    <col min="10" max="10" width="13.5703125" style="2" customWidth="1"/>
    <col min="11" max="11" width="0.7109375" style="2" customWidth="1"/>
    <col min="12" max="12" width="2.42578125" style="2" customWidth="1"/>
    <col min="13" max="13" width="2.85546875" style="2" customWidth="1"/>
    <col min="14" max="14" width="2" style="2" customWidth="1"/>
    <col min="15" max="15" width="12.7109375" style="2" customWidth="1"/>
    <col min="16" max="16" width="2.85546875" style="2" customWidth="1"/>
    <col min="17" max="17" width="2" style="2" customWidth="1"/>
    <col min="18" max="18" width="13.5703125" style="2" customWidth="1"/>
    <col min="19" max="19" width="0.5703125" style="2" customWidth="1"/>
    <col min="20" max="16384" width="9.140625" style="2"/>
  </cols>
  <sheetData>
    <row r="1" spans="1:19" ht="12" hidden="1" customHeight="1">
      <c r="A1" s="3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5"/>
    </row>
    <row r="2" spans="1:19" ht="23.25" customHeight="1">
      <c r="A2" s="3"/>
      <c r="B2" s="4"/>
      <c r="C2" s="4"/>
      <c r="D2" s="4"/>
      <c r="E2" s="4"/>
      <c r="F2" s="4"/>
      <c r="G2" s="6" t="s">
        <v>351</v>
      </c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5"/>
    </row>
    <row r="3" spans="1:19" ht="12" hidden="1" customHeight="1">
      <c r="A3" s="7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9"/>
    </row>
    <row r="4" spans="1:19" ht="8.25" customHeight="1">
      <c r="A4" s="10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2"/>
    </row>
    <row r="5" spans="1:19" ht="24" customHeight="1">
      <c r="A5" s="13"/>
      <c r="B5" s="14" t="s">
        <v>0</v>
      </c>
      <c r="C5" s="14"/>
      <c r="D5" s="14"/>
      <c r="E5" s="191" t="s">
        <v>1</v>
      </c>
      <c r="F5" s="192"/>
      <c r="G5" s="192"/>
      <c r="H5" s="192"/>
      <c r="I5" s="192"/>
      <c r="J5" s="193"/>
      <c r="K5" s="14"/>
      <c r="L5" s="14"/>
      <c r="M5" s="14"/>
      <c r="N5" s="14"/>
      <c r="O5" s="14" t="s">
        <v>2</v>
      </c>
      <c r="P5" s="15" t="s">
        <v>346</v>
      </c>
      <c r="Q5" s="16"/>
      <c r="R5" s="17"/>
      <c r="S5" s="18"/>
    </row>
    <row r="6" spans="1:19" ht="17.25" hidden="1" customHeight="1">
      <c r="A6" s="13"/>
      <c r="B6" s="14" t="s">
        <v>4</v>
      </c>
      <c r="C6" s="14"/>
      <c r="D6" s="14"/>
      <c r="E6" s="19" t="s">
        <v>5</v>
      </c>
      <c r="F6" s="14"/>
      <c r="G6" s="14"/>
      <c r="H6" s="14"/>
      <c r="I6" s="14"/>
      <c r="J6" s="20"/>
      <c r="K6" s="14"/>
      <c r="L6" s="14"/>
      <c r="M6" s="14"/>
      <c r="N6" s="14"/>
      <c r="O6" s="14"/>
      <c r="P6" s="21"/>
      <c r="Q6" s="22"/>
      <c r="R6" s="20"/>
      <c r="S6" s="18"/>
    </row>
    <row r="7" spans="1:19" ht="24" customHeight="1">
      <c r="A7" s="13"/>
      <c r="B7" s="14" t="s">
        <v>6</v>
      </c>
      <c r="C7" s="14"/>
      <c r="D7" s="14"/>
      <c r="E7" s="194" t="s">
        <v>344</v>
      </c>
      <c r="F7" s="195"/>
      <c r="G7" s="195"/>
      <c r="H7" s="195"/>
      <c r="I7" s="195"/>
      <c r="J7" s="196"/>
      <c r="K7" s="14"/>
      <c r="L7" s="14"/>
      <c r="M7" s="14"/>
      <c r="N7" s="14"/>
      <c r="O7" s="14" t="s">
        <v>7</v>
      </c>
      <c r="P7" s="24"/>
      <c r="Q7" s="22"/>
      <c r="R7" s="20"/>
      <c r="S7" s="18"/>
    </row>
    <row r="8" spans="1:19" ht="17.25" hidden="1" customHeight="1">
      <c r="A8" s="13"/>
      <c r="B8" s="14" t="s">
        <v>8</v>
      </c>
      <c r="C8" s="14"/>
      <c r="D8" s="14"/>
      <c r="E8" s="23" t="s">
        <v>3</v>
      </c>
      <c r="F8" s="14"/>
      <c r="G8" s="14"/>
      <c r="H8" s="14"/>
      <c r="I8" s="14"/>
      <c r="J8" s="20"/>
      <c r="K8" s="14"/>
      <c r="L8" s="14"/>
      <c r="M8" s="14"/>
      <c r="N8" s="14"/>
      <c r="O8" s="14"/>
      <c r="P8" s="21"/>
      <c r="Q8" s="22"/>
      <c r="R8" s="20"/>
      <c r="S8" s="18"/>
    </row>
    <row r="9" spans="1:19" ht="9.75" customHeight="1">
      <c r="A9" s="13"/>
      <c r="B9" s="14" t="s">
        <v>9</v>
      </c>
      <c r="C9" s="14"/>
      <c r="D9" s="14"/>
      <c r="E9" s="197" t="s">
        <v>3</v>
      </c>
      <c r="F9" s="198"/>
      <c r="G9" s="198"/>
      <c r="H9" s="198"/>
      <c r="I9" s="198"/>
      <c r="J9" s="199"/>
      <c r="K9" s="14"/>
      <c r="L9" s="14"/>
      <c r="M9" s="14"/>
      <c r="N9" s="14"/>
      <c r="O9" s="14" t="s">
        <v>10</v>
      </c>
      <c r="P9" s="200" t="s">
        <v>11</v>
      </c>
      <c r="Q9" s="198"/>
      <c r="R9" s="199"/>
      <c r="S9" s="18"/>
    </row>
    <row r="10" spans="1:19" ht="17.25" hidden="1" customHeight="1">
      <c r="A10" s="13"/>
      <c r="B10" s="14" t="s">
        <v>12</v>
      </c>
      <c r="C10" s="14"/>
      <c r="D10" s="14"/>
      <c r="E10" s="25" t="s">
        <v>3</v>
      </c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22"/>
      <c r="Q10" s="22"/>
      <c r="R10" s="14"/>
      <c r="S10" s="18"/>
    </row>
    <row r="11" spans="1:19" ht="17.25" hidden="1" customHeight="1">
      <c r="A11" s="13"/>
      <c r="B11" s="14" t="s">
        <v>13</v>
      </c>
      <c r="C11" s="14"/>
      <c r="D11" s="14"/>
      <c r="E11" s="25" t="s">
        <v>3</v>
      </c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22"/>
      <c r="Q11" s="22"/>
      <c r="R11" s="14"/>
      <c r="S11" s="18"/>
    </row>
    <row r="12" spans="1:19" ht="17.25" hidden="1" customHeight="1">
      <c r="A12" s="13"/>
      <c r="B12" s="14" t="s">
        <v>14</v>
      </c>
      <c r="C12" s="14"/>
      <c r="D12" s="14"/>
      <c r="E12" s="25" t="s">
        <v>3</v>
      </c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22"/>
      <c r="Q12" s="22"/>
      <c r="R12" s="14"/>
      <c r="S12" s="18"/>
    </row>
    <row r="13" spans="1:19" ht="17.25" hidden="1" customHeight="1">
      <c r="A13" s="13"/>
      <c r="B13" s="14"/>
      <c r="C13" s="14"/>
      <c r="D13" s="14"/>
      <c r="E13" s="25" t="s">
        <v>3</v>
      </c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22"/>
      <c r="Q13" s="22"/>
      <c r="R13" s="14"/>
      <c r="S13" s="18"/>
    </row>
    <row r="14" spans="1:19" ht="17.25" hidden="1" customHeight="1">
      <c r="A14" s="13"/>
      <c r="B14" s="14"/>
      <c r="C14" s="14"/>
      <c r="D14" s="14"/>
      <c r="E14" s="25" t="s">
        <v>3</v>
      </c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22"/>
      <c r="Q14" s="22"/>
      <c r="R14" s="14"/>
      <c r="S14" s="18"/>
    </row>
    <row r="15" spans="1:19" ht="17.25" hidden="1" customHeight="1">
      <c r="A15" s="13"/>
      <c r="B15" s="14"/>
      <c r="C15" s="14"/>
      <c r="D15" s="14"/>
      <c r="E15" s="25" t="s">
        <v>3</v>
      </c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22"/>
      <c r="Q15" s="22"/>
      <c r="R15" s="14"/>
      <c r="S15" s="18"/>
    </row>
    <row r="16" spans="1:19" ht="17.25" hidden="1" customHeight="1">
      <c r="A16" s="13"/>
      <c r="B16" s="14"/>
      <c r="C16" s="14"/>
      <c r="D16" s="14"/>
      <c r="E16" s="25" t="s">
        <v>3</v>
      </c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22"/>
      <c r="Q16" s="22"/>
      <c r="R16" s="14"/>
      <c r="S16" s="18"/>
    </row>
    <row r="17" spans="1:19" ht="17.25" hidden="1" customHeight="1">
      <c r="A17" s="13"/>
      <c r="B17" s="14"/>
      <c r="C17" s="14"/>
      <c r="D17" s="14"/>
      <c r="E17" s="25" t="s">
        <v>3</v>
      </c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22"/>
      <c r="Q17" s="22"/>
      <c r="R17" s="14"/>
      <c r="S17" s="18"/>
    </row>
    <row r="18" spans="1:19" ht="17.25" hidden="1" customHeight="1">
      <c r="A18" s="13"/>
      <c r="B18" s="14"/>
      <c r="C18" s="14"/>
      <c r="D18" s="14"/>
      <c r="E18" s="25" t="s">
        <v>3</v>
      </c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22"/>
      <c r="Q18" s="22"/>
      <c r="R18" s="14"/>
      <c r="S18" s="18"/>
    </row>
    <row r="19" spans="1:19" ht="17.25" hidden="1" customHeight="1">
      <c r="A19" s="13"/>
      <c r="B19" s="14"/>
      <c r="C19" s="14"/>
      <c r="D19" s="14"/>
      <c r="E19" s="25" t="s">
        <v>3</v>
      </c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22"/>
      <c r="Q19" s="22"/>
      <c r="R19" s="14"/>
      <c r="S19" s="18"/>
    </row>
    <row r="20" spans="1:19" ht="17.25" hidden="1" customHeight="1">
      <c r="A20" s="13"/>
      <c r="B20" s="14"/>
      <c r="C20" s="14"/>
      <c r="D20" s="14"/>
      <c r="E20" s="25" t="s">
        <v>3</v>
      </c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22"/>
      <c r="Q20" s="22"/>
      <c r="R20" s="14"/>
      <c r="S20" s="18"/>
    </row>
    <row r="21" spans="1:19" ht="17.25" hidden="1" customHeight="1">
      <c r="A21" s="13"/>
      <c r="B21" s="14"/>
      <c r="C21" s="14"/>
      <c r="D21" s="14"/>
      <c r="E21" s="25" t="s">
        <v>3</v>
      </c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22"/>
      <c r="Q21" s="22"/>
      <c r="R21" s="14"/>
      <c r="S21" s="18"/>
    </row>
    <row r="22" spans="1:19" ht="17.25" hidden="1" customHeight="1">
      <c r="A22" s="13"/>
      <c r="B22" s="14"/>
      <c r="C22" s="14"/>
      <c r="D22" s="14"/>
      <c r="E22" s="25" t="s">
        <v>3</v>
      </c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22"/>
      <c r="Q22" s="22"/>
      <c r="R22" s="14"/>
      <c r="S22" s="18"/>
    </row>
    <row r="23" spans="1:19" ht="17.25" hidden="1" customHeight="1">
      <c r="A23" s="13"/>
      <c r="B23" s="14"/>
      <c r="C23" s="14"/>
      <c r="D23" s="14"/>
      <c r="E23" s="25" t="s">
        <v>3</v>
      </c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22"/>
      <c r="Q23" s="22"/>
      <c r="R23" s="14"/>
      <c r="S23" s="18"/>
    </row>
    <row r="24" spans="1:19" ht="17.25" hidden="1" customHeight="1">
      <c r="A24" s="13"/>
      <c r="B24" s="14"/>
      <c r="C24" s="14"/>
      <c r="D24" s="14"/>
      <c r="E24" s="26" t="s">
        <v>3</v>
      </c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22"/>
      <c r="Q24" s="22"/>
      <c r="R24" s="14"/>
      <c r="S24" s="18"/>
    </row>
    <row r="25" spans="1:19" ht="17.25" customHeight="1">
      <c r="A25" s="13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 t="s">
        <v>15</v>
      </c>
      <c r="P25" s="14" t="s">
        <v>16</v>
      </c>
      <c r="Q25" s="14"/>
      <c r="R25" s="14"/>
      <c r="S25" s="18"/>
    </row>
    <row r="26" spans="1:19" ht="17.25" customHeight="1">
      <c r="A26" s="13"/>
      <c r="B26" s="14" t="s">
        <v>17</v>
      </c>
      <c r="C26" s="14"/>
      <c r="D26" s="14"/>
      <c r="E26" s="15" t="s">
        <v>18</v>
      </c>
      <c r="F26" s="27"/>
      <c r="G26" s="27"/>
      <c r="H26" s="27"/>
      <c r="I26" s="27"/>
      <c r="J26" s="17"/>
      <c r="K26" s="14"/>
      <c r="L26" s="14"/>
      <c r="M26" s="14"/>
      <c r="N26" s="14"/>
      <c r="O26" s="28"/>
      <c r="P26" s="29"/>
      <c r="Q26" s="30"/>
      <c r="R26" s="31"/>
      <c r="S26" s="18"/>
    </row>
    <row r="27" spans="1:19" ht="17.25" customHeight="1">
      <c r="A27" s="13"/>
      <c r="B27" s="14" t="s">
        <v>19</v>
      </c>
      <c r="C27" s="14"/>
      <c r="D27" s="14"/>
      <c r="E27" s="24" t="s">
        <v>345</v>
      </c>
      <c r="F27" s="14"/>
      <c r="G27" s="14"/>
      <c r="H27" s="14"/>
      <c r="I27" s="14"/>
      <c r="J27" s="20"/>
      <c r="K27" s="14"/>
      <c r="L27" s="14"/>
      <c r="M27" s="14"/>
      <c r="N27" s="14"/>
      <c r="O27" s="28"/>
      <c r="P27" s="29"/>
      <c r="Q27" s="30"/>
      <c r="R27" s="31"/>
      <c r="S27" s="18"/>
    </row>
    <row r="28" spans="1:19" ht="17.25" customHeight="1">
      <c r="A28" s="13"/>
      <c r="B28" s="14" t="s">
        <v>20</v>
      </c>
      <c r="C28" s="14"/>
      <c r="D28" s="14"/>
      <c r="E28" s="24" t="s">
        <v>3</v>
      </c>
      <c r="F28" s="14"/>
      <c r="G28" s="14"/>
      <c r="H28" s="14"/>
      <c r="I28" s="14"/>
      <c r="J28" s="20"/>
      <c r="K28" s="14"/>
      <c r="L28" s="14"/>
      <c r="M28" s="14"/>
      <c r="N28" s="14"/>
      <c r="O28" s="28"/>
      <c r="P28" s="29"/>
      <c r="Q28" s="30"/>
      <c r="R28" s="31"/>
      <c r="S28" s="18"/>
    </row>
    <row r="29" spans="1:19" ht="2.25" customHeight="1">
      <c r="A29" s="13"/>
      <c r="B29" s="14"/>
      <c r="C29" s="14"/>
      <c r="D29" s="14"/>
      <c r="E29" s="32"/>
      <c r="F29" s="33"/>
      <c r="G29" s="33"/>
      <c r="H29" s="33"/>
      <c r="I29" s="33"/>
      <c r="J29" s="34"/>
      <c r="K29" s="14"/>
      <c r="L29" s="14"/>
      <c r="M29" s="14"/>
      <c r="N29" s="14"/>
      <c r="O29" s="22"/>
      <c r="P29" s="22"/>
      <c r="Q29" s="22"/>
      <c r="R29" s="14"/>
      <c r="S29" s="18"/>
    </row>
    <row r="30" spans="1:19" ht="17.25" customHeight="1">
      <c r="A30" s="13"/>
      <c r="B30" s="14"/>
      <c r="C30" s="14"/>
      <c r="D30" s="14"/>
      <c r="E30" s="35" t="s">
        <v>21</v>
      </c>
      <c r="F30" s="14"/>
      <c r="G30" s="14" t="s">
        <v>22</v>
      </c>
      <c r="H30" s="14"/>
      <c r="I30" s="14"/>
      <c r="J30" s="14"/>
      <c r="K30" s="14"/>
      <c r="L30" s="14"/>
      <c r="M30" s="14"/>
      <c r="N30" s="14"/>
      <c r="O30" s="35" t="s">
        <v>23</v>
      </c>
      <c r="P30" s="22"/>
      <c r="Q30" s="22"/>
      <c r="R30" s="36"/>
      <c r="S30" s="18"/>
    </row>
    <row r="31" spans="1:19" ht="17.25" customHeight="1">
      <c r="A31" s="13"/>
      <c r="B31" s="14"/>
      <c r="C31" s="14"/>
      <c r="D31" s="14"/>
      <c r="E31" s="189">
        <v>42401</v>
      </c>
      <c r="F31" s="14"/>
      <c r="G31" s="29" t="s">
        <v>3</v>
      </c>
      <c r="H31" s="37"/>
      <c r="I31" s="38"/>
      <c r="J31" s="14"/>
      <c r="K31" s="14"/>
      <c r="L31" s="14"/>
      <c r="M31" s="14"/>
      <c r="N31" s="14"/>
      <c r="O31" s="39" t="s">
        <v>3</v>
      </c>
      <c r="P31" s="22"/>
      <c r="Q31" s="22"/>
      <c r="R31" s="40"/>
      <c r="S31" s="18"/>
    </row>
    <row r="32" spans="1:19" ht="8.25" customHeight="1">
      <c r="A32" s="41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42"/>
      <c r="P32" s="42"/>
      <c r="Q32" s="42"/>
      <c r="R32" s="42"/>
      <c r="S32" s="43"/>
    </row>
    <row r="33" spans="1:19" ht="20.25" customHeight="1">
      <c r="A33" s="44"/>
      <c r="B33" s="45"/>
      <c r="C33" s="45"/>
      <c r="D33" s="45"/>
      <c r="E33" s="46" t="s">
        <v>24</v>
      </c>
      <c r="F33" s="45"/>
      <c r="G33" s="45"/>
      <c r="H33" s="45"/>
      <c r="I33" s="45"/>
      <c r="J33" s="45"/>
      <c r="K33" s="45"/>
      <c r="L33" s="45"/>
      <c r="M33" s="45"/>
      <c r="N33" s="45"/>
      <c r="O33" s="45"/>
      <c r="P33" s="45"/>
      <c r="Q33" s="45"/>
      <c r="R33" s="45"/>
      <c r="S33" s="47"/>
    </row>
    <row r="34" spans="1:19" ht="20.25" customHeight="1">
      <c r="A34" s="48" t="s">
        <v>25</v>
      </c>
      <c r="B34" s="49"/>
      <c r="C34" s="49"/>
      <c r="D34" s="50"/>
      <c r="E34" s="51" t="s">
        <v>26</v>
      </c>
      <c r="F34" s="50"/>
      <c r="G34" s="51" t="s">
        <v>27</v>
      </c>
      <c r="H34" s="49"/>
      <c r="I34" s="50"/>
      <c r="J34" s="51" t="s">
        <v>28</v>
      </c>
      <c r="K34" s="49"/>
      <c r="L34" s="51" t="s">
        <v>29</v>
      </c>
      <c r="M34" s="49"/>
      <c r="N34" s="49"/>
      <c r="O34" s="50"/>
      <c r="P34" s="51" t="s">
        <v>30</v>
      </c>
      <c r="Q34" s="49"/>
      <c r="R34" s="49"/>
      <c r="S34" s="52"/>
    </row>
    <row r="35" spans="1:19" ht="20.25" customHeight="1">
      <c r="A35" s="53"/>
      <c r="B35" s="54"/>
      <c r="C35" s="54"/>
      <c r="D35" s="55">
        <v>0</v>
      </c>
      <c r="E35" s="56">
        <f>IF(D35=0,0,R47/D35)</f>
        <v>0</v>
      </c>
      <c r="F35" s="57"/>
      <c r="G35" s="58"/>
      <c r="H35" s="54"/>
      <c r="I35" s="55">
        <v>0</v>
      </c>
      <c r="J35" s="56">
        <f>IF(I35=0,0,R47/I35)</f>
        <v>0</v>
      </c>
      <c r="K35" s="59"/>
      <c r="L35" s="58"/>
      <c r="M35" s="54"/>
      <c r="N35" s="54"/>
      <c r="O35" s="55">
        <v>0</v>
      </c>
      <c r="P35" s="58"/>
      <c r="Q35" s="54"/>
      <c r="R35" s="60">
        <f>IF(O35=0,0,R47/O35)</f>
        <v>0</v>
      </c>
      <c r="S35" s="61"/>
    </row>
    <row r="36" spans="1:19" ht="20.25" customHeight="1">
      <c r="A36" s="44"/>
      <c r="B36" s="45"/>
      <c r="C36" s="45"/>
      <c r="D36" s="45"/>
      <c r="E36" s="46" t="s">
        <v>31</v>
      </c>
      <c r="F36" s="45"/>
      <c r="G36" s="45"/>
      <c r="H36" s="45"/>
      <c r="I36" s="45"/>
      <c r="J36" s="62" t="s">
        <v>32</v>
      </c>
      <c r="K36" s="45"/>
      <c r="L36" s="45"/>
      <c r="M36" s="45"/>
      <c r="N36" s="45"/>
      <c r="O36" s="45"/>
      <c r="P36" s="45"/>
      <c r="Q36" s="45"/>
      <c r="R36" s="45"/>
      <c r="S36" s="47"/>
    </row>
    <row r="37" spans="1:19" ht="20.25" customHeight="1">
      <c r="A37" s="63" t="s">
        <v>33</v>
      </c>
      <c r="B37" s="64"/>
      <c r="C37" s="65" t="s">
        <v>34</v>
      </c>
      <c r="D37" s="66"/>
      <c r="E37" s="66"/>
      <c r="F37" s="67"/>
      <c r="G37" s="63" t="s">
        <v>35</v>
      </c>
      <c r="H37" s="68"/>
      <c r="I37" s="65" t="s">
        <v>36</v>
      </c>
      <c r="J37" s="66"/>
      <c r="K37" s="66"/>
      <c r="L37" s="63" t="s">
        <v>37</v>
      </c>
      <c r="M37" s="68"/>
      <c r="N37" s="65" t="s">
        <v>38</v>
      </c>
      <c r="O37" s="66"/>
      <c r="P37" s="66"/>
      <c r="Q37" s="66"/>
      <c r="R37" s="66"/>
      <c r="S37" s="67"/>
    </row>
    <row r="38" spans="1:19" ht="20.25" customHeight="1">
      <c r="A38" s="69">
        <v>1</v>
      </c>
      <c r="B38" s="70" t="s">
        <v>39</v>
      </c>
      <c r="C38" s="17"/>
      <c r="D38" s="71" t="s">
        <v>40</v>
      </c>
      <c r="E38" s="72">
        <f>SUMIF(Soupis!O5:O130,8,Soupis!I5:I130)</f>
        <v>0</v>
      </c>
      <c r="F38" s="73"/>
      <c r="G38" s="69">
        <v>8</v>
      </c>
      <c r="H38" s="74" t="s">
        <v>41</v>
      </c>
      <c r="I38" s="31"/>
      <c r="J38" s="75">
        <v>0</v>
      </c>
      <c r="K38" s="76"/>
      <c r="L38" s="69">
        <v>13</v>
      </c>
      <c r="M38" s="29" t="s">
        <v>42</v>
      </c>
      <c r="N38" s="37"/>
      <c r="O38" s="37"/>
      <c r="P38" s="77">
        <f>M49</f>
        <v>15</v>
      </c>
      <c r="Q38" s="78" t="s">
        <v>43</v>
      </c>
      <c r="R38" s="72">
        <v>0</v>
      </c>
      <c r="S38" s="73"/>
    </row>
    <row r="39" spans="1:19" ht="20.25" customHeight="1">
      <c r="A39" s="69">
        <v>2</v>
      </c>
      <c r="B39" s="79"/>
      <c r="C39" s="34"/>
      <c r="D39" s="71" t="s">
        <v>44</v>
      </c>
      <c r="E39" s="72">
        <f>SUMIF(Soupis!O10:O130,4,Soupis!I10:I130)</f>
        <v>0</v>
      </c>
      <c r="F39" s="73"/>
      <c r="G39" s="69">
        <v>9</v>
      </c>
      <c r="H39" s="14" t="s">
        <v>45</v>
      </c>
      <c r="I39" s="71"/>
      <c r="J39" s="75">
        <v>0</v>
      </c>
      <c r="K39" s="76"/>
      <c r="L39" s="69">
        <v>14</v>
      </c>
      <c r="M39" s="29" t="s">
        <v>46</v>
      </c>
      <c r="N39" s="37"/>
      <c r="O39" s="37"/>
      <c r="P39" s="77">
        <f>M49</f>
        <v>15</v>
      </c>
      <c r="Q39" s="78" t="s">
        <v>43</v>
      </c>
      <c r="R39" s="72">
        <v>0</v>
      </c>
      <c r="S39" s="73"/>
    </row>
    <row r="40" spans="1:19" ht="20.25" customHeight="1">
      <c r="A40" s="69">
        <v>3</v>
      </c>
      <c r="B40" s="70" t="s">
        <v>47</v>
      </c>
      <c r="C40" s="17"/>
      <c r="D40" s="71" t="s">
        <v>40</v>
      </c>
      <c r="E40" s="72">
        <f>SUMIF(Soupis!O11:O130,32,Soupis!I11:I130)</f>
        <v>0</v>
      </c>
      <c r="F40" s="73"/>
      <c r="G40" s="69">
        <v>10</v>
      </c>
      <c r="H40" s="74" t="s">
        <v>48</v>
      </c>
      <c r="I40" s="31"/>
      <c r="J40" s="75">
        <v>0</v>
      </c>
      <c r="K40" s="76"/>
      <c r="L40" s="69">
        <v>15</v>
      </c>
      <c r="M40" s="29" t="s">
        <v>49</v>
      </c>
      <c r="N40" s="37"/>
      <c r="O40" s="37"/>
      <c r="P40" s="77">
        <f>M49</f>
        <v>15</v>
      </c>
      <c r="Q40" s="78" t="s">
        <v>43</v>
      </c>
      <c r="R40" s="72">
        <v>0</v>
      </c>
      <c r="S40" s="73"/>
    </row>
    <row r="41" spans="1:19" ht="20.25" customHeight="1">
      <c r="A41" s="69">
        <v>4</v>
      </c>
      <c r="B41" s="79"/>
      <c r="C41" s="34"/>
      <c r="D41" s="71" t="s">
        <v>44</v>
      </c>
      <c r="E41" s="72">
        <f>SUMIF(Soupis!O12:O130,16,Soupis!I12:I130)+SUMIF(Soupis!O12:O130,128,Soupis!I12:I130)</f>
        <v>0</v>
      </c>
      <c r="F41" s="73"/>
      <c r="G41" s="69">
        <v>11</v>
      </c>
      <c r="H41" s="74"/>
      <c r="I41" s="31"/>
      <c r="J41" s="75">
        <v>0</v>
      </c>
      <c r="K41" s="76"/>
      <c r="L41" s="69">
        <v>16</v>
      </c>
      <c r="M41" s="29" t="s">
        <v>50</v>
      </c>
      <c r="N41" s="37"/>
      <c r="O41" s="37"/>
      <c r="P41" s="77">
        <f>M49</f>
        <v>15</v>
      </c>
      <c r="Q41" s="78" t="s">
        <v>43</v>
      </c>
      <c r="R41" s="72">
        <v>0</v>
      </c>
      <c r="S41" s="73"/>
    </row>
    <row r="42" spans="1:19" ht="20.25" customHeight="1">
      <c r="A42" s="69">
        <v>5</v>
      </c>
      <c r="B42" s="70" t="s">
        <v>51</v>
      </c>
      <c r="C42" s="17"/>
      <c r="D42" s="71" t="s">
        <v>40</v>
      </c>
      <c r="E42" s="72">
        <f>SUMIF(Soupis!O13:O130,256,Soupis!I13:I130)</f>
        <v>0</v>
      </c>
      <c r="F42" s="73"/>
      <c r="G42" s="80"/>
      <c r="H42" s="37"/>
      <c r="I42" s="31"/>
      <c r="J42" s="81"/>
      <c r="K42" s="76"/>
      <c r="L42" s="69">
        <v>17</v>
      </c>
      <c r="M42" s="29" t="s">
        <v>52</v>
      </c>
      <c r="N42" s="37"/>
      <c r="O42" s="37"/>
      <c r="P42" s="77">
        <f>M49</f>
        <v>15</v>
      </c>
      <c r="Q42" s="78" t="s">
        <v>43</v>
      </c>
      <c r="R42" s="72">
        <v>0</v>
      </c>
      <c r="S42" s="73"/>
    </row>
    <row r="43" spans="1:19" ht="20.25" customHeight="1">
      <c r="A43" s="69">
        <v>6</v>
      </c>
      <c r="B43" s="79"/>
      <c r="C43" s="34"/>
      <c r="D43" s="71" t="s">
        <v>44</v>
      </c>
      <c r="E43" s="72">
        <f>SUMIF(Soupis!O14:O130,64,Soupis!I14:I130)</f>
        <v>0</v>
      </c>
      <c r="F43" s="73"/>
      <c r="G43" s="80"/>
      <c r="H43" s="37"/>
      <c r="I43" s="31"/>
      <c r="J43" s="81"/>
      <c r="K43" s="76"/>
      <c r="L43" s="69">
        <v>18</v>
      </c>
      <c r="M43" s="74" t="s">
        <v>53</v>
      </c>
      <c r="N43" s="37"/>
      <c r="O43" s="37"/>
      <c r="P43" s="37"/>
      <c r="Q43" s="31"/>
      <c r="R43" s="72">
        <f>SUMIF(Soupis!O14:O130,1024,Soupis!I14:I130)</f>
        <v>0</v>
      </c>
      <c r="S43" s="73"/>
    </row>
    <row r="44" spans="1:19" ht="20.25" customHeight="1">
      <c r="A44" s="69">
        <v>7</v>
      </c>
      <c r="B44" s="82" t="s">
        <v>54</v>
      </c>
      <c r="C44" s="37"/>
      <c r="D44" s="31"/>
      <c r="E44" s="83">
        <f>SUM(E38:E43)</f>
        <v>0</v>
      </c>
      <c r="F44" s="47"/>
      <c r="G44" s="69">
        <v>12</v>
      </c>
      <c r="H44" s="82" t="s">
        <v>55</v>
      </c>
      <c r="I44" s="31"/>
      <c r="J44" s="84">
        <f>SUM(J38:J41)</f>
        <v>0</v>
      </c>
      <c r="K44" s="85"/>
      <c r="L44" s="69">
        <v>19</v>
      </c>
      <c r="M44" s="70" t="s">
        <v>56</v>
      </c>
      <c r="N44" s="27"/>
      <c r="O44" s="27"/>
      <c r="P44" s="27"/>
      <c r="Q44" s="86"/>
      <c r="R44" s="83">
        <f>Rekapitulace!C23</f>
        <v>0</v>
      </c>
      <c r="S44" s="47"/>
    </row>
    <row r="45" spans="1:19" ht="20.25" customHeight="1">
      <c r="A45" s="87">
        <v>20</v>
      </c>
      <c r="B45" s="88" t="s">
        <v>57</v>
      </c>
      <c r="C45" s="89"/>
      <c r="D45" s="90"/>
      <c r="E45" s="91">
        <f>Rekapitulace!C22</f>
        <v>0</v>
      </c>
      <c r="F45" s="43"/>
      <c r="G45" s="87">
        <v>21</v>
      </c>
      <c r="H45" s="88" t="s">
        <v>58</v>
      </c>
      <c r="I45" s="90"/>
      <c r="J45" s="92">
        <v>0</v>
      </c>
      <c r="K45" s="93">
        <f>M49</f>
        <v>15</v>
      </c>
      <c r="L45" s="87">
        <v>22</v>
      </c>
      <c r="M45" s="88" t="s">
        <v>59</v>
      </c>
      <c r="N45" s="89"/>
      <c r="O45" s="89"/>
      <c r="P45" s="89"/>
      <c r="Q45" s="90"/>
      <c r="R45" s="91">
        <f>SUMIF(Soupis!O14:O130,"&lt;4",Soupis!I14:I130)+SUMIF(Soupis!O14:O130,"&gt;1024",Soupis!I14:I130)</f>
        <v>0</v>
      </c>
      <c r="S45" s="43"/>
    </row>
    <row r="46" spans="1:19" ht="20.25" customHeight="1">
      <c r="A46" s="94" t="s">
        <v>19</v>
      </c>
      <c r="B46" s="11"/>
      <c r="C46" s="11"/>
      <c r="D46" s="11"/>
      <c r="E46" s="11"/>
      <c r="F46" s="95"/>
      <c r="G46" s="96"/>
      <c r="H46" s="11"/>
      <c r="I46" s="11"/>
      <c r="J46" s="11"/>
      <c r="K46" s="11"/>
      <c r="L46" s="63" t="s">
        <v>60</v>
      </c>
      <c r="M46" s="50"/>
      <c r="N46" s="65" t="s">
        <v>61</v>
      </c>
      <c r="O46" s="49"/>
      <c r="P46" s="49"/>
      <c r="Q46" s="49"/>
      <c r="R46" s="49"/>
      <c r="S46" s="52"/>
    </row>
    <row r="47" spans="1:19" ht="20.25" customHeight="1">
      <c r="A47" s="13"/>
      <c r="B47" s="14"/>
      <c r="C47" s="14"/>
      <c r="D47" s="14"/>
      <c r="E47" s="14"/>
      <c r="F47" s="20"/>
      <c r="G47" s="97"/>
      <c r="H47" s="14"/>
      <c r="I47" s="14"/>
      <c r="J47" s="14"/>
      <c r="K47" s="14"/>
      <c r="L47" s="69">
        <v>23</v>
      </c>
      <c r="M47" s="74" t="s">
        <v>62</v>
      </c>
      <c r="N47" s="37"/>
      <c r="O47" s="37"/>
      <c r="P47" s="37"/>
      <c r="Q47" s="73"/>
      <c r="R47" s="83">
        <f>ROUND(E44+J44+R44+E45+J45+R45,2)</f>
        <v>0</v>
      </c>
      <c r="S47" s="98">
        <f>E44+J44+R44+E45+J45+R45</f>
        <v>0</v>
      </c>
    </row>
    <row r="48" spans="1:19" ht="20.25" customHeight="1">
      <c r="A48" s="99" t="s">
        <v>63</v>
      </c>
      <c r="B48" s="33"/>
      <c r="C48" s="33"/>
      <c r="D48" s="33"/>
      <c r="E48" s="33"/>
      <c r="F48" s="34"/>
      <c r="G48" s="100" t="s">
        <v>64</v>
      </c>
      <c r="H48" s="33"/>
      <c r="I48" s="33"/>
      <c r="J48" s="33"/>
      <c r="K48" s="33"/>
      <c r="L48" s="69">
        <v>24</v>
      </c>
      <c r="M48" s="101">
        <v>21</v>
      </c>
      <c r="N48" s="34" t="s">
        <v>43</v>
      </c>
      <c r="O48" s="102">
        <f>R47-O49</f>
        <v>0</v>
      </c>
      <c r="P48" s="37" t="s">
        <v>65</v>
      </c>
      <c r="Q48" s="31"/>
      <c r="R48" s="103">
        <f>ROUNDUP(O48*M48/100,1)</f>
        <v>0</v>
      </c>
      <c r="S48" s="104">
        <f>O48*M48/100</f>
        <v>0</v>
      </c>
    </row>
    <row r="49" spans="1:19" ht="20.25" customHeight="1">
      <c r="A49" s="105" t="s">
        <v>17</v>
      </c>
      <c r="B49" s="27"/>
      <c r="C49" s="27"/>
      <c r="D49" s="27"/>
      <c r="E49" s="27"/>
      <c r="F49" s="17"/>
      <c r="G49" s="106"/>
      <c r="H49" s="27"/>
      <c r="I49" s="27"/>
      <c r="J49" s="27"/>
      <c r="K49" s="27"/>
      <c r="L49" s="69">
        <v>25</v>
      </c>
      <c r="M49" s="107">
        <v>15</v>
      </c>
      <c r="N49" s="31" t="s">
        <v>43</v>
      </c>
      <c r="O49" s="102">
        <f>ROUND(SUMIF(Soupis!N14:N130,M49,Soupis!I14:I130)+SUMIF(P38:P42,M49,R38:R42)+IF(K45=M49,J45,0),2)</f>
        <v>0</v>
      </c>
      <c r="P49" s="37" t="s">
        <v>65</v>
      </c>
      <c r="Q49" s="31"/>
      <c r="R49" s="72">
        <f>ROUNDUP(O49*M49/100,1)</f>
        <v>0</v>
      </c>
      <c r="S49" s="108">
        <f>O49*M49/100</f>
        <v>0</v>
      </c>
    </row>
    <row r="50" spans="1:19" ht="20.25" customHeight="1">
      <c r="A50" s="13"/>
      <c r="B50" s="14"/>
      <c r="C50" s="14"/>
      <c r="D50" s="14"/>
      <c r="E50" s="14"/>
      <c r="F50" s="20"/>
      <c r="G50" s="97"/>
      <c r="H50" s="14"/>
      <c r="I50" s="14"/>
      <c r="J50" s="14"/>
      <c r="K50" s="14"/>
      <c r="L50" s="87">
        <v>26</v>
      </c>
      <c r="M50" s="109" t="s">
        <v>66</v>
      </c>
      <c r="N50" s="89"/>
      <c r="O50" s="89"/>
      <c r="P50" s="89"/>
      <c r="Q50" s="110"/>
      <c r="R50" s="111">
        <f>R47+R48+R49</f>
        <v>0</v>
      </c>
      <c r="S50" s="112"/>
    </row>
    <row r="51" spans="1:19" ht="20.25" customHeight="1">
      <c r="A51" s="99" t="s">
        <v>63</v>
      </c>
      <c r="B51" s="33"/>
      <c r="C51" s="33"/>
      <c r="D51" s="33"/>
      <c r="E51" s="33"/>
      <c r="F51" s="34"/>
      <c r="G51" s="100" t="s">
        <v>64</v>
      </c>
      <c r="H51" s="33"/>
      <c r="I51" s="33"/>
      <c r="J51" s="33"/>
      <c r="K51" s="33"/>
      <c r="L51" s="63" t="s">
        <v>67</v>
      </c>
      <c r="M51" s="50"/>
      <c r="N51" s="65" t="s">
        <v>68</v>
      </c>
      <c r="O51" s="49"/>
      <c r="P51" s="49"/>
      <c r="Q51" s="49"/>
      <c r="R51" s="113"/>
      <c r="S51" s="52"/>
    </row>
    <row r="52" spans="1:19" ht="20.25" customHeight="1">
      <c r="A52" s="105" t="s">
        <v>20</v>
      </c>
      <c r="B52" s="27"/>
      <c r="C52" s="27"/>
      <c r="D52" s="27"/>
      <c r="E52" s="27"/>
      <c r="F52" s="17"/>
      <c r="G52" s="106"/>
      <c r="H52" s="27"/>
      <c r="I52" s="27"/>
      <c r="J52" s="27"/>
      <c r="K52" s="27"/>
      <c r="L52" s="69">
        <v>27</v>
      </c>
      <c r="M52" s="74" t="s">
        <v>69</v>
      </c>
      <c r="N52" s="37"/>
      <c r="O52" s="37"/>
      <c r="P52" s="37"/>
      <c r="Q52" s="31"/>
      <c r="R52" s="72">
        <v>0</v>
      </c>
      <c r="S52" s="73"/>
    </row>
    <row r="53" spans="1:19" ht="20.25" customHeight="1">
      <c r="A53" s="13"/>
      <c r="B53" s="14"/>
      <c r="C53" s="14"/>
      <c r="D53" s="14"/>
      <c r="E53" s="14"/>
      <c r="F53" s="20"/>
      <c r="G53" s="97"/>
      <c r="H53" s="14"/>
      <c r="I53" s="14"/>
      <c r="J53" s="14"/>
      <c r="K53" s="14"/>
      <c r="L53" s="69">
        <v>28</v>
      </c>
      <c r="M53" s="74" t="s">
        <v>70</v>
      </c>
      <c r="N53" s="37"/>
      <c r="O53" s="37"/>
      <c r="P53" s="37"/>
      <c r="Q53" s="31"/>
      <c r="R53" s="72">
        <v>0</v>
      </c>
      <c r="S53" s="73"/>
    </row>
    <row r="54" spans="1:19" ht="20.25" customHeight="1">
      <c r="A54" s="114" t="s">
        <v>63</v>
      </c>
      <c r="B54" s="42"/>
      <c r="C54" s="42"/>
      <c r="D54" s="42"/>
      <c r="E54" s="42"/>
      <c r="F54" s="115"/>
      <c r="G54" s="116" t="s">
        <v>64</v>
      </c>
      <c r="H54" s="42"/>
      <c r="I54" s="42"/>
      <c r="J54" s="42"/>
      <c r="K54" s="42"/>
      <c r="L54" s="87">
        <v>29</v>
      </c>
      <c r="M54" s="88" t="s">
        <v>71</v>
      </c>
      <c r="N54" s="89"/>
      <c r="O54" s="89"/>
      <c r="P54" s="89"/>
      <c r="Q54" s="90"/>
      <c r="R54" s="56">
        <v>0</v>
      </c>
      <c r="S54" s="117"/>
    </row>
  </sheetData>
  <mergeCells count="4">
    <mergeCell ref="E5:J5"/>
    <mergeCell ref="E7:J7"/>
    <mergeCell ref="E9:J9"/>
    <mergeCell ref="P9:R9"/>
  </mergeCells>
  <printOptions verticalCentered="1"/>
  <pageMargins left="0.59055119752883911" right="0.59055119752883911" top="0.90551179647445679" bottom="0.90551179647445679" header="0" footer="0"/>
  <pageSetup paperSize="9" scale="96" orientation="portrait" horizontalDpi="1200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E24"/>
  <sheetViews>
    <sheetView showGridLines="0" workbookViewId="0">
      <pane ySplit="13" topLeftCell="A14" activePane="bottomLeft" state="frozenSplit"/>
      <selection pane="bottomLeft" activeCell="B9" sqref="B9"/>
    </sheetView>
  </sheetViews>
  <sheetFormatPr defaultRowHeight="12.75" customHeight="1"/>
  <cols>
    <col min="1" max="1" width="11.7109375" style="2" customWidth="1"/>
    <col min="2" max="2" width="55.7109375" style="2" customWidth="1"/>
    <col min="3" max="3" width="13.5703125" style="2" customWidth="1"/>
    <col min="4" max="4" width="13.7109375" style="2" hidden="1" customWidth="1"/>
    <col min="5" max="5" width="13.85546875" style="2" hidden="1" customWidth="1"/>
    <col min="6" max="16384" width="9.140625" style="2"/>
  </cols>
  <sheetData>
    <row r="1" spans="1:5" ht="18" customHeight="1">
      <c r="A1" s="118" t="s">
        <v>353</v>
      </c>
      <c r="B1" s="119"/>
      <c r="C1" s="119"/>
      <c r="D1" s="119"/>
      <c r="E1" s="119"/>
    </row>
    <row r="2" spans="1:5" ht="12" customHeight="1">
      <c r="A2" s="120" t="s">
        <v>72</v>
      </c>
      <c r="B2" s="121" t="str">
        <f>'Krycí list'!E5</f>
        <v>MICHALOVY HORY - HŘBITOVNÍ ZED</v>
      </c>
      <c r="C2" s="122"/>
      <c r="D2" s="122"/>
      <c r="E2" s="122"/>
    </row>
    <row r="3" spans="1:5" ht="12" customHeight="1">
      <c r="A3" s="120" t="s">
        <v>73</v>
      </c>
      <c r="B3" s="121" t="str">
        <f>'Krycí list'!E7</f>
        <v>OPRAVA OPĚRNÉ ZDI</v>
      </c>
      <c r="C3" s="123"/>
      <c r="D3" s="121"/>
      <c r="E3" s="124"/>
    </row>
    <row r="4" spans="1:5" ht="12" customHeight="1">
      <c r="A4" s="120" t="s">
        <v>74</v>
      </c>
      <c r="B4" s="121" t="str">
        <f>'Krycí list'!E9</f>
        <v xml:space="preserve"> </v>
      </c>
      <c r="C4" s="123"/>
      <c r="D4" s="121"/>
      <c r="E4" s="124"/>
    </row>
    <row r="5" spans="1:5" ht="12" customHeight="1">
      <c r="A5" s="121" t="s">
        <v>75</v>
      </c>
      <c r="B5" s="121" t="str">
        <f>'Krycí list'!P5</f>
        <v>815 27 8</v>
      </c>
      <c r="C5" s="123"/>
      <c r="D5" s="121"/>
      <c r="E5" s="124"/>
    </row>
    <row r="6" spans="1:5" ht="6" customHeight="1">
      <c r="A6" s="121"/>
      <c r="B6" s="121"/>
      <c r="C6" s="123"/>
      <c r="D6" s="121"/>
      <c r="E6" s="124"/>
    </row>
    <row r="7" spans="1:5" ht="12" customHeight="1">
      <c r="A7" s="121" t="s">
        <v>76</v>
      </c>
      <c r="B7" s="121" t="str">
        <f>'Krycí list'!E26</f>
        <v>Městys Chodová Planá</v>
      </c>
      <c r="C7" s="123"/>
      <c r="D7" s="121"/>
      <c r="E7" s="124"/>
    </row>
    <row r="8" spans="1:5" ht="12" customHeight="1">
      <c r="A8" s="121" t="s">
        <v>77</v>
      </c>
      <c r="B8" s="121" t="str">
        <f>'Krycí list'!E28</f>
        <v xml:space="preserve"> </v>
      </c>
      <c r="C8" s="123"/>
      <c r="D8" s="121"/>
      <c r="E8" s="124"/>
    </row>
    <row r="9" spans="1:5" ht="12" customHeight="1">
      <c r="A9" s="121" t="s">
        <v>78</v>
      </c>
      <c r="B9" s="190" t="s">
        <v>3</v>
      </c>
      <c r="C9" s="123"/>
      <c r="D9" s="121"/>
      <c r="E9" s="124"/>
    </row>
    <row r="10" spans="1:5" ht="6" customHeight="1">
      <c r="A10" s="119"/>
      <c r="B10" s="119"/>
      <c r="C10" s="119"/>
      <c r="D10" s="119"/>
      <c r="E10" s="119"/>
    </row>
    <row r="11" spans="1:5" ht="12" customHeight="1">
      <c r="A11" s="125" t="s">
        <v>79</v>
      </c>
      <c r="B11" s="126" t="s">
        <v>80</v>
      </c>
      <c r="C11" s="127" t="s">
        <v>81</v>
      </c>
      <c r="D11" s="128" t="s">
        <v>82</v>
      </c>
      <c r="E11" s="127" t="s">
        <v>83</v>
      </c>
    </row>
    <row r="12" spans="1:5" ht="12" customHeight="1">
      <c r="A12" s="129">
        <v>1</v>
      </c>
      <c r="B12" s="130">
        <v>2</v>
      </c>
      <c r="C12" s="131">
        <v>3</v>
      </c>
      <c r="D12" s="132">
        <v>4</v>
      </c>
      <c r="E12" s="131">
        <v>5</v>
      </c>
    </row>
    <row r="13" spans="1:5" ht="3.75" customHeight="1">
      <c r="A13" s="133"/>
      <c r="B13" s="134"/>
      <c r="C13" s="134"/>
      <c r="D13" s="134"/>
      <c r="E13" s="135"/>
    </row>
    <row r="14" spans="1:5" s="136" customFormat="1" ht="12.75" customHeight="1">
      <c r="A14" s="137" t="str">
        <f>Soupis!D14</f>
        <v>HSV</v>
      </c>
      <c r="B14" s="138" t="str">
        <f>Soupis!E14</f>
        <v>Práce a dodávky HSV</v>
      </c>
      <c r="C14" s="139">
        <f>Soupis!I14</f>
        <v>0</v>
      </c>
      <c r="D14" s="140">
        <f>Soupis!K14</f>
        <v>308.01393999999993</v>
      </c>
      <c r="E14" s="140">
        <f>Soupis!M14</f>
        <v>38.739499999999992</v>
      </c>
    </row>
    <row r="15" spans="1:5" s="136" customFormat="1" ht="12.75" customHeight="1">
      <c r="A15" s="141" t="str">
        <f>Soupis!D15</f>
        <v>1</v>
      </c>
      <c r="B15" s="142" t="str">
        <f>Soupis!E15</f>
        <v>Zemní práce</v>
      </c>
      <c r="C15" s="143">
        <f>Soupis!I15</f>
        <v>0</v>
      </c>
      <c r="D15" s="144">
        <f>Soupis!K15</f>
        <v>2.0623000000000002E-2</v>
      </c>
      <c r="E15" s="144">
        <f>Soupis!M15</f>
        <v>0</v>
      </c>
    </row>
    <row r="16" spans="1:5" s="136" customFormat="1" ht="12.75" customHeight="1">
      <c r="A16" s="141" t="str">
        <f>Soupis!D48</f>
        <v>2</v>
      </c>
      <c r="B16" s="142" t="str">
        <f>Soupis!E48</f>
        <v>Zpevňování konstrukcí</v>
      </c>
      <c r="C16" s="143">
        <f>Soupis!I48</f>
        <v>0</v>
      </c>
      <c r="D16" s="144">
        <f>Soupis!K48</f>
        <v>141.58893699999999</v>
      </c>
      <c r="E16" s="144">
        <f>Soupis!M48</f>
        <v>0</v>
      </c>
    </row>
    <row r="17" spans="1:5" s="136" customFormat="1" ht="12.75" customHeight="1">
      <c r="A17" s="141" t="str">
        <f>Soupis!D63</f>
        <v>3</v>
      </c>
      <c r="B17" s="142" t="str">
        <f>Soupis!E63</f>
        <v>Svislé a kompletní konstrukce</v>
      </c>
      <c r="C17" s="143">
        <f>Soupis!I63</f>
        <v>0</v>
      </c>
      <c r="D17" s="144">
        <f>Soupis!K63</f>
        <v>150.42851999999999</v>
      </c>
      <c r="E17" s="144">
        <f>Soupis!M63</f>
        <v>0</v>
      </c>
    </row>
    <row r="18" spans="1:5" s="136" customFormat="1" ht="12.75" customHeight="1">
      <c r="A18" s="141" t="str">
        <f>Soupis!D74</f>
        <v>6</v>
      </c>
      <c r="B18" s="142" t="str">
        <f>Soupis!E74</f>
        <v>Úpravy povrchů</v>
      </c>
      <c r="C18" s="143">
        <f>Soupis!I74</f>
        <v>0</v>
      </c>
      <c r="D18" s="144">
        <f>Soupis!K74</f>
        <v>1.55026</v>
      </c>
      <c r="E18" s="144">
        <f>Soupis!M74</f>
        <v>0</v>
      </c>
    </row>
    <row r="19" spans="1:5" s="136" customFormat="1" ht="12.75" customHeight="1">
      <c r="A19" s="141" t="str">
        <f>Soupis!D81</f>
        <v>9</v>
      </c>
      <c r="B19" s="142" t="str">
        <f>Soupis!E81</f>
        <v>Ostatní konstrukce a práce-bourání</v>
      </c>
      <c r="C19" s="143">
        <f>Soupis!I81</f>
        <v>0</v>
      </c>
      <c r="D19" s="144">
        <f>Soupis!K81</f>
        <v>14.425600000000001</v>
      </c>
      <c r="E19" s="144">
        <f>Soupis!M81</f>
        <v>38.739499999999992</v>
      </c>
    </row>
    <row r="20" spans="1:5" s="136" customFormat="1" ht="12.75" customHeight="1">
      <c r="A20" s="137" t="str">
        <f>Soupis!D103</f>
        <v>PSV</v>
      </c>
      <c r="B20" s="138" t="str">
        <f>Soupis!E103</f>
        <v>Práce a dodávky PSV</v>
      </c>
      <c r="C20" s="139">
        <f>Soupis!I103</f>
        <v>0</v>
      </c>
      <c r="D20" s="140">
        <f>Soupis!K103</f>
        <v>11.316519999999999</v>
      </c>
      <c r="E20" s="140">
        <f>Soupis!M103</f>
        <v>0</v>
      </c>
    </row>
    <row r="21" spans="1:5" s="136" customFormat="1" ht="12.75" customHeight="1">
      <c r="A21" s="141" t="str">
        <f>Soupis!D104</f>
        <v>782</v>
      </c>
      <c r="B21" s="142" t="str">
        <f>Soupis!E104</f>
        <v>Dokončovací práce - obklady z kamene</v>
      </c>
      <c r="C21" s="143">
        <f>Soupis!I104</f>
        <v>0</v>
      </c>
      <c r="D21" s="144">
        <f>Soupis!K104</f>
        <v>11.316519999999999</v>
      </c>
      <c r="E21" s="144">
        <f>Soupis!M104</f>
        <v>0</v>
      </c>
    </row>
    <row r="22" spans="1:5" s="136" customFormat="1" ht="12.75" customHeight="1">
      <c r="A22" s="141" t="str">
        <f>Soupis!D119</f>
        <v>790U</v>
      </c>
      <c r="B22" s="142" t="str">
        <f>Soupis!E119</f>
        <v>Práce umělecko-řemeslné</v>
      </c>
      <c r="C22" s="143">
        <f>Soupis!I119</f>
        <v>0</v>
      </c>
      <c r="D22" s="144">
        <f>Soupis!K119</f>
        <v>0</v>
      </c>
      <c r="E22" s="144">
        <f>Soupis!M119</f>
        <v>0</v>
      </c>
    </row>
    <row r="23" spans="1:5" s="136" customFormat="1" ht="12.75" customHeight="1">
      <c r="A23" s="137" t="str">
        <f>Soupis!D123</f>
        <v>000</v>
      </c>
      <c r="B23" s="138" t="str">
        <f>Soupis!E123</f>
        <v>Náklady na umístění stavby</v>
      </c>
      <c r="C23" s="139">
        <f>Soupis!I123</f>
        <v>0</v>
      </c>
      <c r="D23" s="140">
        <f>Soupis!K123</f>
        <v>0</v>
      </c>
      <c r="E23" s="140">
        <f>Soupis!M123</f>
        <v>0</v>
      </c>
    </row>
    <row r="24" spans="1:5" s="145" customFormat="1" ht="12.75" customHeight="1">
      <c r="B24" s="146" t="s">
        <v>84</v>
      </c>
      <c r="C24" s="147">
        <f>Soupis!I130</f>
        <v>0</v>
      </c>
      <c r="D24" s="148">
        <f>Soupis!K130</f>
        <v>319.33045999999996</v>
      </c>
      <c r="E24" s="148">
        <f>Soupis!M130</f>
        <v>38.739499999999992</v>
      </c>
    </row>
  </sheetData>
  <printOptions horizontalCentered="1"/>
  <pageMargins left="1.1023621559143066" right="1.1023621559143066" top="0.78740155696868896" bottom="0.78740155696868896" header="0" footer="0"/>
  <pageSetup paperSize="9" scale="97" fitToHeight="999" orientation="portrait" horizontalDpi="1200" verticalDpi="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U130"/>
  <sheetViews>
    <sheetView showGridLines="0" workbookViewId="0">
      <pane ySplit="13" topLeftCell="A14" activePane="bottomLeft" state="frozenSplit"/>
      <selection pane="bottomLeft" activeCell="C9" sqref="C9"/>
    </sheetView>
  </sheetViews>
  <sheetFormatPr defaultRowHeight="11.25" customHeight="1"/>
  <cols>
    <col min="1" max="1" width="5.5703125" style="2" customWidth="1"/>
    <col min="2" max="2" width="4.42578125" style="2" customWidth="1"/>
    <col min="3" max="3" width="7.42578125" style="2" customWidth="1"/>
    <col min="4" max="4" width="12.7109375" style="2" customWidth="1"/>
    <col min="5" max="5" width="61.7109375" style="2" customWidth="1"/>
    <col min="6" max="6" width="4.7109375" style="2" customWidth="1"/>
    <col min="7" max="7" width="9.85546875" style="2" customWidth="1"/>
    <col min="8" max="8" width="9.7109375" style="2" customWidth="1"/>
    <col min="9" max="9" width="13.5703125" style="2" customWidth="1"/>
    <col min="10" max="10" width="10.5703125" style="2" hidden="1" customWidth="1"/>
    <col min="11" max="11" width="10.85546875" style="2" hidden="1" customWidth="1"/>
    <col min="12" max="12" width="9.7109375" style="2" hidden="1" customWidth="1"/>
    <col min="13" max="13" width="11.5703125" style="2" hidden="1" customWidth="1"/>
    <col min="14" max="14" width="10.28515625" style="2" customWidth="1"/>
    <col min="15" max="15" width="7" style="2" hidden="1" customWidth="1"/>
    <col min="16" max="16" width="7.28515625" style="2" hidden="1" customWidth="1"/>
    <col min="17" max="19" width="9.140625" style="2" hidden="1" customWidth="1"/>
    <col min="20" max="20" width="0" style="2" hidden="1" customWidth="1"/>
    <col min="21" max="16384" width="9.140625" style="2"/>
  </cols>
  <sheetData>
    <row r="1" spans="1:21" ht="18" customHeight="1">
      <c r="A1" s="118" t="s">
        <v>352</v>
      </c>
      <c r="B1" s="149"/>
      <c r="C1" s="149"/>
      <c r="D1" s="149"/>
      <c r="E1" s="149"/>
      <c r="F1" s="149"/>
      <c r="G1" s="149"/>
      <c r="H1" s="149"/>
      <c r="I1" s="149"/>
      <c r="J1" s="149"/>
      <c r="K1" s="149"/>
      <c r="L1" s="149"/>
      <c r="M1" s="149"/>
      <c r="N1" s="149"/>
      <c r="O1" s="150"/>
      <c r="P1" s="150"/>
      <c r="Q1" s="149"/>
      <c r="R1" s="149"/>
      <c r="S1" s="149"/>
      <c r="T1" s="149"/>
    </row>
    <row r="2" spans="1:21" ht="11.25" customHeight="1">
      <c r="A2" s="120" t="s">
        <v>72</v>
      </c>
      <c r="B2" s="121"/>
      <c r="C2" s="121" t="str">
        <f>'Krycí list'!E5</f>
        <v>MICHALOVY HORY - HŘBITOVNÍ ZED</v>
      </c>
      <c r="D2" s="121"/>
      <c r="E2" s="121"/>
      <c r="F2" s="121"/>
      <c r="G2" s="121"/>
      <c r="H2" s="121"/>
      <c r="I2" s="121"/>
      <c r="J2" s="121"/>
      <c r="K2" s="121"/>
      <c r="L2" s="149"/>
      <c r="M2" s="149"/>
      <c r="N2" s="149"/>
      <c r="O2" s="150"/>
      <c r="P2" s="150"/>
      <c r="Q2" s="149"/>
      <c r="R2" s="149"/>
      <c r="S2" s="149"/>
      <c r="T2" s="149"/>
    </row>
    <row r="3" spans="1:21" ht="11.25" customHeight="1">
      <c r="A3" s="120" t="s">
        <v>73</v>
      </c>
      <c r="B3" s="121"/>
      <c r="C3" s="121" t="str">
        <f>'Krycí list'!E7</f>
        <v>OPRAVA OPĚRNÉ ZDI</v>
      </c>
      <c r="D3" s="121"/>
      <c r="E3" s="121"/>
      <c r="F3" s="121"/>
      <c r="G3" s="121"/>
      <c r="H3" s="121"/>
      <c r="I3" s="121"/>
      <c r="J3" s="121"/>
      <c r="K3" s="121"/>
      <c r="L3" s="149"/>
      <c r="M3" s="149"/>
      <c r="N3" s="149"/>
      <c r="O3" s="150"/>
      <c r="P3" s="150"/>
      <c r="Q3" s="149"/>
      <c r="R3" s="149"/>
      <c r="S3" s="149"/>
      <c r="T3" s="149"/>
    </row>
    <row r="4" spans="1:21" ht="11.25" customHeight="1">
      <c r="A4" s="120" t="s">
        <v>74</v>
      </c>
      <c r="B4" s="121"/>
      <c r="C4" s="121" t="str">
        <f>'Krycí list'!E9</f>
        <v xml:space="preserve"> </v>
      </c>
      <c r="D4" s="121"/>
      <c r="E4" s="121"/>
      <c r="F4" s="121"/>
      <c r="G4" s="121"/>
      <c r="H4" s="121"/>
      <c r="I4" s="121"/>
      <c r="J4" s="121"/>
      <c r="K4" s="121"/>
      <c r="L4" s="149"/>
      <c r="M4" s="149"/>
      <c r="N4" s="149"/>
      <c r="O4" s="150"/>
      <c r="P4" s="150"/>
      <c r="Q4" s="149"/>
      <c r="R4" s="149"/>
      <c r="S4" s="149"/>
      <c r="T4" s="149"/>
    </row>
    <row r="5" spans="1:21" ht="11.25" customHeight="1">
      <c r="A5" s="121" t="s">
        <v>85</v>
      </c>
      <c r="B5" s="121"/>
      <c r="C5" s="121" t="str">
        <f>'Krycí list'!P5</f>
        <v>815 27 8</v>
      </c>
      <c r="D5" s="121"/>
      <c r="E5" s="121"/>
      <c r="F5" s="121"/>
      <c r="G5" s="121"/>
      <c r="H5" s="121"/>
      <c r="I5" s="121"/>
      <c r="J5" s="121"/>
      <c r="K5" s="121"/>
      <c r="L5" s="149"/>
      <c r="M5" s="149"/>
      <c r="N5" s="149"/>
      <c r="O5" s="150"/>
      <c r="P5" s="150"/>
      <c r="Q5" s="149"/>
      <c r="R5" s="149"/>
      <c r="S5" s="149"/>
      <c r="T5" s="149"/>
    </row>
    <row r="6" spans="1:21" ht="6" customHeight="1">
      <c r="A6" s="121"/>
      <c r="B6" s="121"/>
      <c r="C6" s="121"/>
      <c r="D6" s="121"/>
      <c r="E6" s="121"/>
      <c r="F6" s="121"/>
      <c r="G6" s="121"/>
      <c r="H6" s="121"/>
      <c r="I6" s="121"/>
      <c r="J6" s="121"/>
      <c r="K6" s="121"/>
      <c r="L6" s="149"/>
      <c r="M6" s="149"/>
      <c r="N6" s="149"/>
      <c r="O6" s="150"/>
      <c r="P6" s="150"/>
      <c r="Q6" s="149"/>
      <c r="R6" s="149"/>
      <c r="S6" s="149"/>
      <c r="T6" s="149"/>
    </row>
    <row r="7" spans="1:21" ht="11.25" customHeight="1">
      <c r="A7" s="121" t="s">
        <v>76</v>
      </c>
      <c r="B7" s="121"/>
      <c r="C7" s="121" t="str">
        <f>'Krycí list'!E26</f>
        <v>Městys Chodová Planá</v>
      </c>
      <c r="D7" s="121"/>
      <c r="E7" s="121"/>
      <c r="F7" s="121"/>
      <c r="G7" s="121"/>
      <c r="H7" s="121"/>
      <c r="I7" s="121"/>
      <c r="J7" s="121"/>
      <c r="K7" s="121"/>
      <c r="L7" s="149"/>
      <c r="M7" s="149"/>
      <c r="N7" s="149"/>
      <c r="O7" s="150"/>
      <c r="P7" s="150"/>
      <c r="Q7" s="149"/>
      <c r="R7" s="149"/>
      <c r="S7" s="149"/>
      <c r="T7" s="149"/>
    </row>
    <row r="8" spans="1:21" ht="11.25" customHeight="1">
      <c r="A8" s="121" t="s">
        <v>77</v>
      </c>
      <c r="B8" s="121"/>
      <c r="C8" s="121" t="str">
        <f>'Krycí list'!E28</f>
        <v xml:space="preserve"> </v>
      </c>
      <c r="D8" s="121"/>
      <c r="E8" s="121"/>
      <c r="F8" s="121"/>
      <c r="G8" s="121"/>
      <c r="H8" s="121"/>
      <c r="I8" s="121"/>
      <c r="J8" s="121"/>
      <c r="K8" s="121"/>
      <c r="L8" s="149"/>
      <c r="M8" s="149"/>
      <c r="N8" s="149"/>
      <c r="O8" s="150"/>
      <c r="P8" s="150"/>
      <c r="Q8" s="149"/>
      <c r="R8" s="149"/>
      <c r="S8" s="149"/>
      <c r="T8" s="149"/>
    </row>
    <row r="9" spans="1:21" ht="11.25" customHeight="1">
      <c r="A9" s="121" t="s">
        <v>78</v>
      </c>
      <c r="B9" s="121"/>
      <c r="C9" s="190" t="s">
        <v>3</v>
      </c>
      <c r="D9" s="121"/>
      <c r="E9" s="121"/>
      <c r="F9" s="121"/>
      <c r="G9" s="121"/>
      <c r="H9" s="121"/>
      <c r="I9" s="121"/>
      <c r="J9" s="121"/>
      <c r="K9" s="121"/>
      <c r="L9" s="149"/>
      <c r="M9" s="149"/>
      <c r="N9" s="149"/>
      <c r="O9" s="150"/>
      <c r="P9" s="150"/>
      <c r="Q9" s="149"/>
      <c r="R9" s="149"/>
      <c r="S9" s="149"/>
      <c r="T9" s="149"/>
    </row>
    <row r="10" spans="1:21" ht="5.25" customHeight="1">
      <c r="A10" s="149"/>
      <c r="B10" s="149"/>
      <c r="C10" s="149"/>
      <c r="D10" s="149"/>
      <c r="E10" s="149"/>
      <c r="F10" s="149"/>
      <c r="G10" s="149"/>
      <c r="H10" s="149"/>
      <c r="I10" s="149"/>
      <c r="J10" s="149"/>
      <c r="K10" s="149"/>
      <c r="L10" s="149"/>
      <c r="M10" s="149"/>
      <c r="N10" s="149"/>
      <c r="O10" s="150"/>
      <c r="P10" s="150"/>
      <c r="Q10" s="149"/>
      <c r="R10" s="149"/>
      <c r="S10" s="149"/>
      <c r="T10" s="149"/>
    </row>
    <row r="11" spans="1:21" ht="21.75" customHeight="1">
      <c r="A11" s="125" t="s">
        <v>86</v>
      </c>
      <c r="B11" s="126" t="s">
        <v>87</v>
      </c>
      <c r="C11" s="126" t="s">
        <v>88</v>
      </c>
      <c r="D11" s="126" t="s">
        <v>89</v>
      </c>
      <c r="E11" s="126" t="s">
        <v>80</v>
      </c>
      <c r="F11" s="126" t="s">
        <v>90</v>
      </c>
      <c r="G11" s="126" t="s">
        <v>91</v>
      </c>
      <c r="H11" s="126" t="s">
        <v>92</v>
      </c>
      <c r="I11" s="126" t="s">
        <v>81</v>
      </c>
      <c r="J11" s="126" t="s">
        <v>93</v>
      </c>
      <c r="K11" s="126" t="s">
        <v>82</v>
      </c>
      <c r="L11" s="126" t="s">
        <v>94</v>
      </c>
      <c r="M11" s="126" t="s">
        <v>95</v>
      </c>
      <c r="N11" s="126" t="s">
        <v>348</v>
      </c>
      <c r="O11" s="151" t="s">
        <v>96</v>
      </c>
      <c r="P11" s="152" t="s">
        <v>97</v>
      </c>
      <c r="Q11" s="126"/>
      <c r="R11" s="126"/>
      <c r="S11" s="126"/>
      <c r="T11" s="153" t="s">
        <v>98</v>
      </c>
      <c r="U11" s="154"/>
    </row>
    <row r="12" spans="1:21" ht="11.25" customHeight="1">
      <c r="A12" s="129">
        <v>1</v>
      </c>
      <c r="B12" s="130">
        <v>2</v>
      </c>
      <c r="C12" s="130">
        <v>3</v>
      </c>
      <c r="D12" s="130">
        <v>4</v>
      </c>
      <c r="E12" s="130">
        <v>5</v>
      </c>
      <c r="F12" s="130">
        <v>6</v>
      </c>
      <c r="G12" s="130">
        <v>7</v>
      </c>
      <c r="H12" s="130">
        <v>8</v>
      </c>
      <c r="I12" s="130">
        <v>9</v>
      </c>
      <c r="J12" s="130"/>
      <c r="K12" s="130"/>
      <c r="L12" s="130"/>
      <c r="M12" s="130"/>
      <c r="N12" s="130">
        <v>10</v>
      </c>
      <c r="O12" s="155">
        <v>11</v>
      </c>
      <c r="P12" s="156">
        <v>12</v>
      </c>
      <c r="Q12" s="130"/>
      <c r="R12" s="130"/>
      <c r="S12" s="130"/>
      <c r="T12" s="157">
        <v>11</v>
      </c>
      <c r="U12" s="154"/>
    </row>
    <row r="13" spans="1:21" ht="15" customHeight="1">
      <c r="A13" s="149"/>
      <c r="B13" s="149"/>
      <c r="C13" s="149"/>
      <c r="D13" s="149"/>
      <c r="E13" s="149" t="s">
        <v>347</v>
      </c>
      <c r="F13" s="149"/>
      <c r="G13" s="149"/>
      <c r="H13" s="149"/>
      <c r="I13" s="149"/>
      <c r="J13" s="149"/>
      <c r="K13" s="149"/>
      <c r="L13" s="149"/>
      <c r="M13" s="149"/>
      <c r="N13" s="149"/>
      <c r="O13" s="150"/>
      <c r="P13" s="158"/>
      <c r="Q13" s="149"/>
      <c r="R13" s="149"/>
      <c r="S13" s="149"/>
      <c r="T13" s="149"/>
    </row>
    <row r="14" spans="1:21" s="136" customFormat="1" ht="12.75" customHeight="1">
      <c r="A14" s="159"/>
      <c r="B14" s="160" t="s">
        <v>60</v>
      </c>
      <c r="C14" s="159"/>
      <c r="D14" s="159" t="s">
        <v>39</v>
      </c>
      <c r="E14" s="159" t="s">
        <v>99</v>
      </c>
      <c r="F14" s="159"/>
      <c r="G14" s="159"/>
      <c r="H14" s="159"/>
      <c r="I14" s="161">
        <f>I15+I48+I63+I74+I81</f>
        <v>0</v>
      </c>
      <c r="J14" s="159"/>
      <c r="K14" s="162">
        <f>K15+K48+K63+K74+K81</f>
        <v>308.01393999999993</v>
      </c>
      <c r="L14" s="159"/>
      <c r="M14" s="162">
        <f>M15+M48+M63+M74+M81</f>
        <v>38.739499999999992</v>
      </c>
      <c r="N14" s="159"/>
      <c r="P14" s="138" t="s">
        <v>100</v>
      </c>
    </row>
    <row r="15" spans="1:21" s="136" customFormat="1" ht="12.75" customHeight="1">
      <c r="B15" s="141" t="s">
        <v>60</v>
      </c>
      <c r="D15" s="142" t="s">
        <v>101</v>
      </c>
      <c r="E15" s="142" t="s">
        <v>102</v>
      </c>
      <c r="I15" s="143">
        <f>SUM(I16:I47)</f>
        <v>0</v>
      </c>
      <c r="K15" s="144">
        <f>SUM(K16:K47)</f>
        <v>2.0623000000000002E-2</v>
      </c>
      <c r="M15" s="144">
        <f>SUM(M16:M47)</f>
        <v>0</v>
      </c>
      <c r="P15" s="142" t="s">
        <v>101</v>
      </c>
    </row>
    <row r="16" spans="1:21" s="14" customFormat="1" ht="24" customHeight="1">
      <c r="A16" s="163" t="s">
        <v>101</v>
      </c>
      <c r="B16" s="163" t="s">
        <v>103</v>
      </c>
      <c r="C16" s="163" t="s">
        <v>104</v>
      </c>
      <c r="D16" s="164" t="s">
        <v>105</v>
      </c>
      <c r="E16" s="165" t="s">
        <v>106</v>
      </c>
      <c r="F16" s="163" t="s">
        <v>107</v>
      </c>
      <c r="G16" s="166">
        <v>100</v>
      </c>
      <c r="H16" s="167">
        <v>0</v>
      </c>
      <c r="I16" s="167">
        <f>ROUND(G16*H16,2)</f>
        <v>0</v>
      </c>
      <c r="J16" s="168">
        <v>0</v>
      </c>
      <c r="K16" s="166">
        <f>G16*J16</f>
        <v>0</v>
      </c>
      <c r="L16" s="168">
        <v>0</v>
      </c>
      <c r="M16" s="166">
        <f>G16*L16</f>
        <v>0</v>
      </c>
      <c r="N16" s="169" t="s">
        <v>349</v>
      </c>
      <c r="O16" s="170">
        <v>4</v>
      </c>
      <c r="P16" s="14" t="s">
        <v>108</v>
      </c>
    </row>
    <row r="17" spans="1:19" s="14" customFormat="1" ht="13.5" customHeight="1">
      <c r="A17" s="163" t="s">
        <v>108</v>
      </c>
      <c r="B17" s="163" t="s">
        <v>103</v>
      </c>
      <c r="C17" s="163" t="s">
        <v>104</v>
      </c>
      <c r="D17" s="164" t="s">
        <v>109</v>
      </c>
      <c r="E17" s="165" t="s">
        <v>110</v>
      </c>
      <c r="F17" s="163" t="s">
        <v>107</v>
      </c>
      <c r="G17" s="166">
        <v>100</v>
      </c>
      <c r="H17" s="167">
        <v>0</v>
      </c>
      <c r="I17" s="167">
        <f>ROUND(G17*H17,2)</f>
        <v>0</v>
      </c>
      <c r="J17" s="168">
        <v>1.8000000000000001E-4</v>
      </c>
      <c r="K17" s="166">
        <f>G17*J17</f>
        <v>1.8000000000000002E-2</v>
      </c>
      <c r="L17" s="168">
        <v>0</v>
      </c>
      <c r="M17" s="166">
        <f>G17*L17</f>
        <v>0</v>
      </c>
      <c r="N17" s="169" t="s">
        <v>349</v>
      </c>
      <c r="O17" s="170">
        <v>4</v>
      </c>
      <c r="P17" s="14" t="s">
        <v>108</v>
      </c>
    </row>
    <row r="18" spans="1:19" s="14" customFormat="1" ht="13.5" customHeight="1">
      <c r="A18" s="163" t="s">
        <v>111</v>
      </c>
      <c r="B18" s="163" t="s">
        <v>103</v>
      </c>
      <c r="C18" s="163" t="s">
        <v>104</v>
      </c>
      <c r="D18" s="164" t="s">
        <v>112</v>
      </c>
      <c r="E18" s="165" t="s">
        <v>113</v>
      </c>
      <c r="F18" s="163" t="s">
        <v>114</v>
      </c>
      <c r="G18" s="166">
        <v>2</v>
      </c>
      <c r="H18" s="167">
        <v>0</v>
      </c>
      <c r="I18" s="167">
        <f>ROUND(G18*H18,2)</f>
        <v>0</v>
      </c>
      <c r="J18" s="168">
        <v>1.7000000000000001E-4</v>
      </c>
      <c r="K18" s="166">
        <f>G18*J18</f>
        <v>3.4000000000000002E-4</v>
      </c>
      <c r="L18" s="168">
        <v>0</v>
      </c>
      <c r="M18" s="166">
        <f>G18*L18</f>
        <v>0</v>
      </c>
      <c r="N18" s="169" t="s">
        <v>349</v>
      </c>
      <c r="O18" s="170">
        <v>4</v>
      </c>
      <c r="P18" s="14" t="s">
        <v>108</v>
      </c>
    </row>
    <row r="19" spans="1:19" s="14" customFormat="1" ht="13.5" customHeight="1">
      <c r="A19" s="163" t="s">
        <v>115</v>
      </c>
      <c r="B19" s="163" t="s">
        <v>103</v>
      </c>
      <c r="C19" s="163" t="s">
        <v>104</v>
      </c>
      <c r="D19" s="164" t="s">
        <v>116</v>
      </c>
      <c r="E19" s="165" t="s">
        <v>117</v>
      </c>
      <c r="F19" s="163" t="s">
        <v>118</v>
      </c>
      <c r="G19" s="166">
        <v>27.39</v>
      </c>
      <c r="H19" s="167">
        <v>0</v>
      </c>
      <c r="I19" s="167">
        <f>ROUND(G19*H19,2)</f>
        <v>0</v>
      </c>
      <c r="J19" s="168">
        <v>0</v>
      </c>
      <c r="K19" s="166">
        <f>G19*J19</f>
        <v>0</v>
      </c>
      <c r="L19" s="168">
        <v>0</v>
      </c>
      <c r="M19" s="166">
        <f>G19*L19</f>
        <v>0</v>
      </c>
      <c r="N19" s="169" t="s">
        <v>349</v>
      </c>
      <c r="O19" s="170">
        <v>4</v>
      </c>
      <c r="P19" s="14" t="s">
        <v>108</v>
      </c>
    </row>
    <row r="20" spans="1:19" s="14" customFormat="1" ht="13.5" customHeight="1">
      <c r="A20" s="163" t="s">
        <v>119</v>
      </c>
      <c r="B20" s="163" t="s">
        <v>103</v>
      </c>
      <c r="C20" s="163" t="s">
        <v>104</v>
      </c>
      <c r="D20" s="164" t="s">
        <v>120</v>
      </c>
      <c r="E20" s="165" t="s">
        <v>121</v>
      </c>
      <c r="F20" s="163" t="s">
        <v>118</v>
      </c>
      <c r="G20" s="166">
        <v>93.39</v>
      </c>
      <c r="H20" s="167">
        <v>0</v>
      </c>
      <c r="I20" s="167">
        <f>ROUND(G20*H20,2)</f>
        <v>0</v>
      </c>
      <c r="J20" s="168">
        <v>0</v>
      </c>
      <c r="K20" s="166">
        <f>G20*J20</f>
        <v>0</v>
      </c>
      <c r="L20" s="168">
        <v>0</v>
      </c>
      <c r="M20" s="166">
        <f>G20*L20</f>
        <v>0</v>
      </c>
      <c r="N20" s="169" t="s">
        <v>350</v>
      </c>
      <c r="O20" s="170">
        <v>4</v>
      </c>
      <c r="P20" s="14" t="s">
        <v>108</v>
      </c>
    </row>
    <row r="21" spans="1:19" s="14" customFormat="1" ht="15.75" customHeight="1">
      <c r="D21" s="171"/>
      <c r="E21" s="172" t="s">
        <v>122</v>
      </c>
      <c r="G21" s="173">
        <v>93.39</v>
      </c>
      <c r="P21" s="171" t="s">
        <v>108</v>
      </c>
      <c r="Q21" s="171" t="s">
        <v>108</v>
      </c>
      <c r="R21" s="171" t="s">
        <v>123</v>
      </c>
      <c r="S21" s="171" t="s">
        <v>101</v>
      </c>
    </row>
    <row r="22" spans="1:19" s="14" customFormat="1" ht="13.5" customHeight="1">
      <c r="A22" s="163" t="s">
        <v>124</v>
      </c>
      <c r="B22" s="163" t="s">
        <v>103</v>
      </c>
      <c r="C22" s="163" t="s">
        <v>104</v>
      </c>
      <c r="D22" s="164" t="s">
        <v>125</v>
      </c>
      <c r="E22" s="165" t="s">
        <v>126</v>
      </c>
      <c r="F22" s="163" t="s">
        <v>118</v>
      </c>
      <c r="G22" s="166">
        <v>27.39</v>
      </c>
      <c r="H22" s="167">
        <v>0</v>
      </c>
      <c r="I22" s="167">
        <f>ROUND(G22*H22,2)</f>
        <v>0</v>
      </c>
      <c r="J22" s="168">
        <v>0</v>
      </c>
      <c r="K22" s="166">
        <f>G22*J22</f>
        <v>0</v>
      </c>
      <c r="L22" s="168">
        <v>0</v>
      </c>
      <c r="M22" s="166">
        <f>G22*L22</f>
        <v>0</v>
      </c>
      <c r="N22" s="169" t="s">
        <v>349</v>
      </c>
      <c r="O22" s="170">
        <v>4</v>
      </c>
      <c r="P22" s="14" t="s">
        <v>108</v>
      </c>
    </row>
    <row r="23" spans="1:19" s="14" customFormat="1" ht="15.75" customHeight="1">
      <c r="D23" s="171"/>
      <c r="E23" s="172" t="s">
        <v>127</v>
      </c>
      <c r="G23" s="173">
        <v>27.39</v>
      </c>
      <c r="P23" s="171" t="s">
        <v>108</v>
      </c>
      <c r="Q23" s="171" t="s">
        <v>108</v>
      </c>
      <c r="R23" s="171" t="s">
        <v>123</v>
      </c>
      <c r="S23" s="171" t="s">
        <v>101</v>
      </c>
    </row>
    <row r="24" spans="1:19" s="14" customFormat="1" ht="24" customHeight="1">
      <c r="A24" s="163" t="s">
        <v>128</v>
      </c>
      <c r="B24" s="163" t="s">
        <v>103</v>
      </c>
      <c r="C24" s="163" t="s">
        <v>104</v>
      </c>
      <c r="D24" s="164" t="s">
        <v>129</v>
      </c>
      <c r="E24" s="165" t="s">
        <v>130</v>
      </c>
      <c r="F24" s="163" t="s">
        <v>118</v>
      </c>
      <c r="G24" s="166">
        <v>45.7</v>
      </c>
      <c r="H24" s="167">
        <v>0</v>
      </c>
      <c r="I24" s="167">
        <f>ROUND(G24*H24,2)</f>
        <v>0</v>
      </c>
      <c r="J24" s="168">
        <v>0</v>
      </c>
      <c r="K24" s="166">
        <f>G24*J24</f>
        <v>0</v>
      </c>
      <c r="L24" s="168">
        <v>0</v>
      </c>
      <c r="M24" s="166">
        <f>G24*L24</f>
        <v>0</v>
      </c>
      <c r="N24" s="169" t="s">
        <v>349</v>
      </c>
      <c r="O24" s="170">
        <v>4</v>
      </c>
      <c r="P24" s="14" t="s">
        <v>108</v>
      </c>
    </row>
    <row r="25" spans="1:19" s="14" customFormat="1" ht="15.75" customHeight="1">
      <c r="D25" s="171"/>
      <c r="E25" s="172" t="s">
        <v>131</v>
      </c>
      <c r="G25" s="173">
        <v>45.7</v>
      </c>
      <c r="P25" s="171" t="s">
        <v>108</v>
      </c>
      <c r="Q25" s="171" t="s">
        <v>108</v>
      </c>
      <c r="R25" s="171" t="s">
        <v>123</v>
      </c>
      <c r="S25" s="171" t="s">
        <v>101</v>
      </c>
    </row>
    <row r="26" spans="1:19" s="14" customFormat="1" ht="24" customHeight="1">
      <c r="A26" s="163" t="s">
        <v>132</v>
      </c>
      <c r="B26" s="163" t="s">
        <v>103</v>
      </c>
      <c r="C26" s="163" t="s">
        <v>104</v>
      </c>
      <c r="D26" s="164" t="s">
        <v>133</v>
      </c>
      <c r="E26" s="165" t="s">
        <v>134</v>
      </c>
      <c r="F26" s="163" t="s">
        <v>118</v>
      </c>
      <c r="G26" s="166">
        <v>20.3</v>
      </c>
      <c r="H26" s="167">
        <v>0</v>
      </c>
      <c r="I26" s="167">
        <f>ROUND(G26*H26,2)</f>
        <v>0</v>
      </c>
      <c r="J26" s="168">
        <v>0</v>
      </c>
      <c r="K26" s="166">
        <f>G26*J26</f>
        <v>0</v>
      </c>
      <c r="L26" s="168">
        <v>0</v>
      </c>
      <c r="M26" s="166">
        <f>G26*L26</f>
        <v>0</v>
      </c>
      <c r="N26" s="169" t="s">
        <v>349</v>
      </c>
      <c r="O26" s="170">
        <v>4</v>
      </c>
      <c r="P26" s="14" t="s">
        <v>108</v>
      </c>
    </row>
    <row r="27" spans="1:19" s="14" customFormat="1" ht="15.75" customHeight="1">
      <c r="D27" s="171"/>
      <c r="E27" s="172" t="s">
        <v>135</v>
      </c>
      <c r="G27" s="173">
        <v>20.3</v>
      </c>
      <c r="P27" s="171" t="s">
        <v>108</v>
      </c>
      <c r="Q27" s="171" t="s">
        <v>108</v>
      </c>
      <c r="R27" s="171" t="s">
        <v>123</v>
      </c>
      <c r="S27" s="171" t="s">
        <v>101</v>
      </c>
    </row>
    <row r="28" spans="1:19" s="14" customFormat="1" ht="13.5" customHeight="1">
      <c r="A28" s="163" t="s">
        <v>136</v>
      </c>
      <c r="B28" s="163" t="s">
        <v>103</v>
      </c>
      <c r="C28" s="163" t="s">
        <v>104</v>
      </c>
      <c r="D28" s="164" t="s">
        <v>137</v>
      </c>
      <c r="E28" s="165" t="s">
        <v>138</v>
      </c>
      <c r="F28" s="163" t="s">
        <v>118</v>
      </c>
      <c r="G28" s="166">
        <v>20.3</v>
      </c>
      <c r="H28" s="167">
        <v>0</v>
      </c>
      <c r="I28" s="167">
        <f>ROUND(G28*H28,2)</f>
        <v>0</v>
      </c>
      <c r="J28" s="168">
        <v>0</v>
      </c>
      <c r="K28" s="166">
        <f>G28*J28</f>
        <v>0</v>
      </c>
      <c r="L28" s="168">
        <v>0</v>
      </c>
      <c r="M28" s="166">
        <f>G28*L28</f>
        <v>0</v>
      </c>
      <c r="N28" s="169" t="s">
        <v>349</v>
      </c>
      <c r="O28" s="170">
        <v>4</v>
      </c>
      <c r="P28" s="14" t="s">
        <v>108</v>
      </c>
    </row>
    <row r="29" spans="1:19" s="14" customFormat="1" ht="13.5" customHeight="1">
      <c r="A29" s="163" t="s">
        <v>139</v>
      </c>
      <c r="B29" s="163" t="s">
        <v>103</v>
      </c>
      <c r="C29" s="163" t="s">
        <v>104</v>
      </c>
      <c r="D29" s="164" t="s">
        <v>140</v>
      </c>
      <c r="E29" s="165" t="s">
        <v>141</v>
      </c>
      <c r="F29" s="163" t="s">
        <v>118</v>
      </c>
      <c r="G29" s="166">
        <v>54.78</v>
      </c>
      <c r="H29" s="167">
        <v>0</v>
      </c>
      <c r="I29" s="167">
        <f>ROUND(G29*H29,2)</f>
        <v>0</v>
      </c>
      <c r="J29" s="168">
        <v>0</v>
      </c>
      <c r="K29" s="166">
        <f>G29*J29</f>
        <v>0</v>
      </c>
      <c r="L29" s="168">
        <v>0</v>
      </c>
      <c r="M29" s="166">
        <f>G29*L29</f>
        <v>0</v>
      </c>
      <c r="N29" s="169" t="s">
        <v>349</v>
      </c>
      <c r="O29" s="170">
        <v>4</v>
      </c>
      <c r="P29" s="14" t="s">
        <v>108</v>
      </c>
    </row>
    <row r="30" spans="1:19" s="14" customFormat="1" ht="15.75" customHeight="1">
      <c r="D30" s="171"/>
      <c r="E30" s="172" t="s">
        <v>142</v>
      </c>
      <c r="G30" s="173">
        <v>54.78</v>
      </c>
      <c r="P30" s="171" t="s">
        <v>108</v>
      </c>
      <c r="Q30" s="171" t="s">
        <v>108</v>
      </c>
      <c r="R30" s="171" t="s">
        <v>123</v>
      </c>
      <c r="S30" s="171" t="s">
        <v>101</v>
      </c>
    </row>
    <row r="31" spans="1:19" s="14" customFormat="1" ht="13.5" customHeight="1">
      <c r="A31" s="163" t="s">
        <v>143</v>
      </c>
      <c r="B31" s="163" t="s">
        <v>103</v>
      </c>
      <c r="C31" s="163" t="s">
        <v>104</v>
      </c>
      <c r="D31" s="164" t="s">
        <v>144</v>
      </c>
      <c r="E31" s="165" t="s">
        <v>145</v>
      </c>
      <c r="F31" s="163" t="s">
        <v>118</v>
      </c>
      <c r="G31" s="166">
        <v>25.1</v>
      </c>
      <c r="H31" s="167">
        <v>0</v>
      </c>
      <c r="I31" s="167">
        <f>ROUND(G31*H31,2)</f>
        <v>0</v>
      </c>
      <c r="J31" s="168">
        <v>0</v>
      </c>
      <c r="K31" s="166">
        <f>G31*J31</f>
        <v>0</v>
      </c>
      <c r="L31" s="168">
        <v>0</v>
      </c>
      <c r="M31" s="166">
        <f>G31*L31</f>
        <v>0</v>
      </c>
      <c r="N31" s="169" t="s">
        <v>349</v>
      </c>
      <c r="O31" s="170">
        <v>4</v>
      </c>
      <c r="P31" s="14" t="s">
        <v>108</v>
      </c>
    </row>
    <row r="32" spans="1:19" s="14" customFormat="1" ht="13.5" customHeight="1">
      <c r="A32" s="163" t="s">
        <v>146</v>
      </c>
      <c r="B32" s="163" t="s">
        <v>103</v>
      </c>
      <c r="C32" s="163" t="s">
        <v>104</v>
      </c>
      <c r="D32" s="164" t="s">
        <v>147</v>
      </c>
      <c r="E32" s="165" t="s">
        <v>148</v>
      </c>
      <c r="F32" s="163" t="s">
        <v>118</v>
      </c>
      <c r="G32" s="166">
        <v>1.5</v>
      </c>
      <c r="H32" s="167">
        <v>0</v>
      </c>
      <c r="I32" s="167">
        <f>ROUND(G32*H32,2)</f>
        <v>0</v>
      </c>
      <c r="J32" s="168">
        <v>0</v>
      </c>
      <c r="K32" s="166">
        <f>G32*J32</f>
        <v>0</v>
      </c>
      <c r="L32" s="168">
        <v>0</v>
      </c>
      <c r="M32" s="166">
        <f>G32*L32</f>
        <v>0</v>
      </c>
      <c r="N32" s="169" t="s">
        <v>350</v>
      </c>
      <c r="O32" s="170">
        <v>4</v>
      </c>
      <c r="P32" s="14" t="s">
        <v>108</v>
      </c>
    </row>
    <row r="33" spans="1:19" s="14" customFormat="1" ht="13.5" customHeight="1">
      <c r="A33" s="163" t="s">
        <v>149</v>
      </c>
      <c r="B33" s="163" t="s">
        <v>103</v>
      </c>
      <c r="C33" s="163" t="s">
        <v>104</v>
      </c>
      <c r="D33" s="164" t="s">
        <v>150</v>
      </c>
      <c r="E33" s="165" t="s">
        <v>151</v>
      </c>
      <c r="F33" s="163" t="s">
        <v>118</v>
      </c>
      <c r="G33" s="166">
        <v>25.1</v>
      </c>
      <c r="H33" s="167">
        <v>0</v>
      </c>
      <c r="I33" s="167">
        <f>ROUND(G33*H33,2)</f>
        <v>0</v>
      </c>
      <c r="J33" s="168">
        <v>0</v>
      </c>
      <c r="K33" s="166">
        <f>G33*J33</f>
        <v>0</v>
      </c>
      <c r="L33" s="168">
        <v>0</v>
      </c>
      <c r="M33" s="166">
        <f>G33*L33</f>
        <v>0</v>
      </c>
      <c r="N33" s="169" t="s">
        <v>349</v>
      </c>
      <c r="O33" s="170">
        <v>4</v>
      </c>
      <c r="P33" s="14" t="s">
        <v>108</v>
      </c>
    </row>
    <row r="34" spans="1:19" s="14" customFormat="1" ht="15.75" customHeight="1">
      <c r="D34" s="171"/>
      <c r="E34" s="172" t="s">
        <v>152</v>
      </c>
      <c r="G34" s="173">
        <v>66</v>
      </c>
      <c r="P34" s="171" t="s">
        <v>108</v>
      </c>
      <c r="Q34" s="171" t="s">
        <v>108</v>
      </c>
      <c r="R34" s="171" t="s">
        <v>123</v>
      </c>
      <c r="S34" s="171" t="s">
        <v>100</v>
      </c>
    </row>
    <row r="35" spans="1:19" s="14" customFormat="1" ht="15.75" customHeight="1">
      <c r="D35" s="171"/>
      <c r="E35" s="172" t="s">
        <v>153</v>
      </c>
      <c r="G35" s="173">
        <v>-40.9</v>
      </c>
      <c r="P35" s="171" t="s">
        <v>108</v>
      </c>
      <c r="Q35" s="171" t="s">
        <v>108</v>
      </c>
      <c r="R35" s="171" t="s">
        <v>123</v>
      </c>
      <c r="S35" s="171" t="s">
        <v>100</v>
      </c>
    </row>
    <row r="36" spans="1:19" s="14" customFormat="1" ht="15.75" customHeight="1">
      <c r="D36" s="174"/>
      <c r="E36" s="175" t="s">
        <v>154</v>
      </c>
      <c r="G36" s="176">
        <v>25.1</v>
      </c>
      <c r="P36" s="174" t="s">
        <v>108</v>
      </c>
      <c r="Q36" s="174" t="s">
        <v>115</v>
      </c>
      <c r="R36" s="174" t="s">
        <v>123</v>
      </c>
      <c r="S36" s="174" t="s">
        <v>101</v>
      </c>
    </row>
    <row r="37" spans="1:19" s="14" customFormat="1" ht="13.5" customHeight="1">
      <c r="A37" s="163" t="s">
        <v>155</v>
      </c>
      <c r="B37" s="163" t="s">
        <v>103</v>
      </c>
      <c r="C37" s="163" t="s">
        <v>104</v>
      </c>
      <c r="D37" s="164" t="s">
        <v>156</v>
      </c>
      <c r="E37" s="165" t="s">
        <v>157</v>
      </c>
      <c r="F37" s="163" t="s">
        <v>118</v>
      </c>
      <c r="G37" s="166">
        <v>25.1</v>
      </c>
      <c r="H37" s="167">
        <v>0</v>
      </c>
      <c r="I37" s="167">
        <f>ROUND(G37*H37,2)</f>
        <v>0</v>
      </c>
      <c r="J37" s="168">
        <v>0</v>
      </c>
      <c r="K37" s="166">
        <f>G37*J37</f>
        <v>0</v>
      </c>
      <c r="L37" s="168">
        <v>0</v>
      </c>
      <c r="M37" s="166">
        <f>G37*L37</f>
        <v>0</v>
      </c>
      <c r="N37" s="169" t="s">
        <v>349</v>
      </c>
      <c r="O37" s="170">
        <v>4</v>
      </c>
      <c r="P37" s="14" t="s">
        <v>108</v>
      </c>
    </row>
    <row r="38" spans="1:19" s="14" customFormat="1" ht="13.5" customHeight="1">
      <c r="A38" s="163" t="s">
        <v>158</v>
      </c>
      <c r="B38" s="163" t="s">
        <v>103</v>
      </c>
      <c r="C38" s="163" t="s">
        <v>104</v>
      </c>
      <c r="D38" s="164" t="s">
        <v>159</v>
      </c>
      <c r="E38" s="165" t="s">
        <v>160</v>
      </c>
      <c r="F38" s="163" t="s">
        <v>118</v>
      </c>
      <c r="G38" s="166">
        <v>25.1</v>
      </c>
      <c r="H38" s="167">
        <v>0</v>
      </c>
      <c r="I38" s="167">
        <f>ROUND(G38*H38,2)</f>
        <v>0</v>
      </c>
      <c r="J38" s="168">
        <v>0</v>
      </c>
      <c r="K38" s="166">
        <f>G38*J38</f>
        <v>0</v>
      </c>
      <c r="L38" s="168">
        <v>0</v>
      </c>
      <c r="M38" s="166">
        <f>G38*L38</f>
        <v>0</v>
      </c>
      <c r="N38" s="169" t="s">
        <v>349</v>
      </c>
      <c r="O38" s="170">
        <v>4</v>
      </c>
      <c r="P38" s="14" t="s">
        <v>108</v>
      </c>
    </row>
    <row r="39" spans="1:19" s="14" customFormat="1" ht="13.5" customHeight="1">
      <c r="A39" s="163" t="s">
        <v>161</v>
      </c>
      <c r="B39" s="163" t="s">
        <v>103</v>
      </c>
      <c r="C39" s="163" t="s">
        <v>104</v>
      </c>
      <c r="D39" s="164" t="s">
        <v>162</v>
      </c>
      <c r="E39" s="165" t="s">
        <v>163</v>
      </c>
      <c r="F39" s="163" t="s">
        <v>164</v>
      </c>
      <c r="G39" s="166">
        <v>50</v>
      </c>
      <c r="H39" s="167">
        <v>0</v>
      </c>
      <c r="I39" s="167">
        <f>ROUND(G39*H39,2)</f>
        <v>0</v>
      </c>
      <c r="J39" s="168">
        <v>0</v>
      </c>
      <c r="K39" s="166">
        <f>G39*J39</f>
        <v>0</v>
      </c>
      <c r="L39" s="168">
        <v>0</v>
      </c>
      <c r="M39" s="166">
        <f>G39*L39</f>
        <v>0</v>
      </c>
      <c r="N39" s="169" t="s">
        <v>350</v>
      </c>
      <c r="O39" s="170">
        <v>4</v>
      </c>
      <c r="P39" s="14" t="s">
        <v>108</v>
      </c>
    </row>
    <row r="40" spans="1:19" s="14" customFormat="1" ht="13.5" customHeight="1">
      <c r="A40" s="163" t="s">
        <v>165</v>
      </c>
      <c r="B40" s="163" t="s">
        <v>103</v>
      </c>
      <c r="C40" s="163" t="s">
        <v>104</v>
      </c>
      <c r="D40" s="164" t="s">
        <v>166</v>
      </c>
      <c r="E40" s="165" t="s">
        <v>167</v>
      </c>
      <c r="F40" s="163" t="s">
        <v>118</v>
      </c>
      <c r="G40" s="166">
        <v>25.1</v>
      </c>
      <c r="H40" s="167">
        <v>0</v>
      </c>
      <c r="I40" s="167">
        <f>ROUND(G40*H40,2)</f>
        <v>0</v>
      </c>
      <c r="J40" s="168">
        <v>0</v>
      </c>
      <c r="K40" s="166">
        <f>G40*J40</f>
        <v>0</v>
      </c>
      <c r="L40" s="168">
        <v>0</v>
      </c>
      <c r="M40" s="166">
        <f>G40*L40</f>
        <v>0</v>
      </c>
      <c r="N40" s="169" t="s">
        <v>349</v>
      </c>
      <c r="O40" s="170">
        <v>4</v>
      </c>
      <c r="P40" s="14" t="s">
        <v>108</v>
      </c>
    </row>
    <row r="41" spans="1:19" s="14" customFormat="1" ht="15.75" customHeight="1">
      <c r="D41" s="171"/>
      <c r="E41" s="172" t="s">
        <v>168</v>
      </c>
      <c r="G41" s="173">
        <v>25.1</v>
      </c>
      <c r="P41" s="171" t="s">
        <v>108</v>
      </c>
      <c r="Q41" s="171" t="s">
        <v>108</v>
      </c>
      <c r="R41" s="171" t="s">
        <v>123</v>
      </c>
      <c r="S41" s="171" t="s">
        <v>101</v>
      </c>
    </row>
    <row r="42" spans="1:19" s="14" customFormat="1" ht="13.5" customHeight="1">
      <c r="A42" s="163" t="s">
        <v>169</v>
      </c>
      <c r="B42" s="163" t="s">
        <v>103</v>
      </c>
      <c r="C42" s="163" t="s">
        <v>170</v>
      </c>
      <c r="D42" s="164" t="s">
        <v>171</v>
      </c>
      <c r="E42" s="165" t="s">
        <v>172</v>
      </c>
      <c r="F42" s="163" t="s">
        <v>107</v>
      </c>
      <c r="G42" s="166">
        <v>91.3</v>
      </c>
      <c r="H42" s="167">
        <v>0</v>
      </c>
      <c r="I42" s="167">
        <f>ROUND(G42*H42,2)</f>
        <v>0</v>
      </c>
      <c r="J42" s="168">
        <v>0</v>
      </c>
      <c r="K42" s="166">
        <f>G42*J42</f>
        <v>0</v>
      </c>
      <c r="L42" s="168">
        <v>0</v>
      </c>
      <c r="M42" s="166">
        <f>G42*L42</f>
        <v>0</v>
      </c>
      <c r="N42" s="169" t="s">
        <v>349</v>
      </c>
      <c r="O42" s="170">
        <v>4</v>
      </c>
      <c r="P42" s="14" t="s">
        <v>108</v>
      </c>
    </row>
    <row r="43" spans="1:19" s="14" customFormat="1" ht="13.5" customHeight="1">
      <c r="A43" s="177" t="s">
        <v>173</v>
      </c>
      <c r="B43" s="177" t="s">
        <v>174</v>
      </c>
      <c r="C43" s="177" t="s">
        <v>175</v>
      </c>
      <c r="D43" s="178" t="s">
        <v>176</v>
      </c>
      <c r="E43" s="179" t="s">
        <v>177</v>
      </c>
      <c r="F43" s="177" t="s">
        <v>178</v>
      </c>
      <c r="G43" s="180">
        <v>2.2829999999999999</v>
      </c>
      <c r="H43" s="181">
        <v>0</v>
      </c>
      <c r="I43" s="181">
        <f>ROUND(G43*H43,2)</f>
        <v>0</v>
      </c>
      <c r="J43" s="182">
        <v>1E-3</v>
      </c>
      <c r="K43" s="180">
        <f>G43*J43</f>
        <v>2.2829999999999999E-3</v>
      </c>
      <c r="L43" s="182">
        <v>0</v>
      </c>
      <c r="M43" s="180">
        <f>G43*L43</f>
        <v>0</v>
      </c>
      <c r="N43" s="183" t="s">
        <v>349</v>
      </c>
      <c r="O43" s="184">
        <v>8</v>
      </c>
      <c r="P43" s="185" t="s">
        <v>108</v>
      </c>
    </row>
    <row r="44" spans="1:19" s="14" customFormat="1" ht="24" customHeight="1">
      <c r="A44" s="163" t="s">
        <v>179</v>
      </c>
      <c r="B44" s="163" t="s">
        <v>103</v>
      </c>
      <c r="C44" s="163" t="s">
        <v>104</v>
      </c>
      <c r="D44" s="164" t="s">
        <v>180</v>
      </c>
      <c r="E44" s="165" t="s">
        <v>181</v>
      </c>
      <c r="F44" s="163" t="s">
        <v>107</v>
      </c>
      <c r="G44" s="166">
        <v>91.3</v>
      </c>
      <c r="H44" s="167">
        <v>0</v>
      </c>
      <c r="I44" s="167">
        <f>ROUND(G44*H44,2)</f>
        <v>0</v>
      </c>
      <c r="J44" s="168">
        <v>0</v>
      </c>
      <c r="K44" s="166">
        <f>G44*J44</f>
        <v>0</v>
      </c>
      <c r="L44" s="168">
        <v>0</v>
      </c>
      <c r="M44" s="166">
        <f>G44*L44</f>
        <v>0</v>
      </c>
      <c r="N44" s="169" t="s">
        <v>349</v>
      </c>
      <c r="O44" s="170">
        <v>4</v>
      </c>
      <c r="P44" s="14" t="s">
        <v>108</v>
      </c>
    </row>
    <row r="45" spans="1:19" s="14" customFormat="1" ht="15.75" customHeight="1">
      <c r="D45" s="171"/>
      <c r="E45" s="172" t="s">
        <v>182</v>
      </c>
      <c r="G45" s="173">
        <v>91.3</v>
      </c>
      <c r="P45" s="171" t="s">
        <v>108</v>
      </c>
      <c r="Q45" s="171" t="s">
        <v>108</v>
      </c>
      <c r="R45" s="171" t="s">
        <v>123</v>
      </c>
      <c r="S45" s="171" t="s">
        <v>101</v>
      </c>
    </row>
    <row r="46" spans="1:19" s="14" customFormat="1" ht="13.5" customHeight="1">
      <c r="A46" s="163" t="s">
        <v>183</v>
      </c>
      <c r="B46" s="163" t="s">
        <v>103</v>
      </c>
      <c r="C46" s="163" t="s">
        <v>104</v>
      </c>
      <c r="D46" s="164" t="s">
        <v>184</v>
      </c>
      <c r="E46" s="165" t="s">
        <v>185</v>
      </c>
      <c r="F46" s="163" t="s">
        <v>107</v>
      </c>
      <c r="G46" s="166">
        <v>91.3</v>
      </c>
      <c r="H46" s="167">
        <v>0</v>
      </c>
      <c r="I46" s="167">
        <f>ROUND(G46*H46,2)</f>
        <v>0</v>
      </c>
      <c r="J46" s="168">
        <v>0</v>
      </c>
      <c r="K46" s="166">
        <f>G46*J46</f>
        <v>0</v>
      </c>
      <c r="L46" s="168">
        <v>0</v>
      </c>
      <c r="M46" s="166">
        <f>G46*L46</f>
        <v>0</v>
      </c>
      <c r="N46" s="169" t="s">
        <v>349</v>
      </c>
      <c r="O46" s="170">
        <v>4</v>
      </c>
      <c r="P46" s="14" t="s">
        <v>108</v>
      </c>
    </row>
    <row r="47" spans="1:19" s="14" customFormat="1" ht="24" customHeight="1">
      <c r="A47" s="163" t="s">
        <v>186</v>
      </c>
      <c r="B47" s="163" t="s">
        <v>103</v>
      </c>
      <c r="C47" s="163" t="s">
        <v>170</v>
      </c>
      <c r="D47" s="164" t="s">
        <v>187</v>
      </c>
      <c r="E47" s="165" t="s">
        <v>188</v>
      </c>
      <c r="F47" s="163" t="s">
        <v>107</v>
      </c>
      <c r="G47" s="166">
        <v>91.3</v>
      </c>
      <c r="H47" s="167">
        <v>0</v>
      </c>
      <c r="I47" s="167">
        <f>ROUND(G47*H47,2)</f>
        <v>0</v>
      </c>
      <c r="J47" s="168">
        <v>0</v>
      </c>
      <c r="K47" s="166">
        <f>G47*J47</f>
        <v>0</v>
      </c>
      <c r="L47" s="168">
        <v>0</v>
      </c>
      <c r="M47" s="166">
        <f>G47*L47</f>
        <v>0</v>
      </c>
      <c r="N47" s="169" t="s">
        <v>349</v>
      </c>
      <c r="O47" s="170">
        <v>4</v>
      </c>
      <c r="P47" s="14" t="s">
        <v>108</v>
      </c>
    </row>
    <row r="48" spans="1:19" s="136" customFormat="1" ht="12.75" customHeight="1">
      <c r="B48" s="141" t="s">
        <v>60</v>
      </c>
      <c r="D48" s="142" t="s">
        <v>108</v>
      </c>
      <c r="E48" s="142" t="s">
        <v>189</v>
      </c>
      <c r="I48" s="143">
        <f>SUM(I49:I62)</f>
        <v>0</v>
      </c>
      <c r="K48" s="144">
        <f>SUM(K49:K62)</f>
        <v>141.58893699999999</v>
      </c>
      <c r="M48" s="144">
        <f>SUM(M49:M62)</f>
        <v>0</v>
      </c>
      <c r="P48" s="142" t="s">
        <v>101</v>
      </c>
    </row>
    <row r="49" spans="1:19" s="14" customFormat="1" ht="24" customHeight="1">
      <c r="A49" s="163" t="s">
        <v>190</v>
      </c>
      <c r="B49" s="163" t="s">
        <v>103</v>
      </c>
      <c r="C49" s="163" t="s">
        <v>191</v>
      </c>
      <c r="D49" s="164" t="s">
        <v>192</v>
      </c>
      <c r="E49" s="165" t="s">
        <v>193</v>
      </c>
      <c r="F49" s="163" t="s">
        <v>118</v>
      </c>
      <c r="G49" s="166">
        <v>7.9</v>
      </c>
      <c r="H49" s="167">
        <v>0</v>
      </c>
      <c r="I49" s="167">
        <f>ROUND(G49*H49,2)</f>
        <v>0</v>
      </c>
      <c r="J49" s="168">
        <v>1.63</v>
      </c>
      <c r="K49" s="166">
        <f>G49*J49</f>
        <v>12.876999999999999</v>
      </c>
      <c r="L49" s="168">
        <v>0</v>
      </c>
      <c r="M49" s="166">
        <f>G49*L49</f>
        <v>0</v>
      </c>
      <c r="N49" s="169" t="s">
        <v>349</v>
      </c>
      <c r="O49" s="170">
        <v>4</v>
      </c>
      <c r="P49" s="14" t="s">
        <v>108</v>
      </c>
    </row>
    <row r="50" spans="1:19" s="14" customFormat="1" ht="15.75" customHeight="1">
      <c r="D50" s="171"/>
      <c r="E50" s="172" t="s">
        <v>194</v>
      </c>
      <c r="G50" s="173">
        <v>7.9</v>
      </c>
      <c r="P50" s="171" t="s">
        <v>108</v>
      </c>
      <c r="Q50" s="171" t="s">
        <v>108</v>
      </c>
      <c r="R50" s="171" t="s">
        <v>123</v>
      </c>
      <c r="S50" s="171" t="s">
        <v>101</v>
      </c>
    </row>
    <row r="51" spans="1:19" s="14" customFormat="1" ht="13.5" customHeight="1">
      <c r="A51" s="163" t="s">
        <v>195</v>
      </c>
      <c r="B51" s="163" t="s">
        <v>103</v>
      </c>
      <c r="C51" s="163" t="s">
        <v>191</v>
      </c>
      <c r="D51" s="164" t="s">
        <v>196</v>
      </c>
      <c r="E51" s="165" t="s">
        <v>197</v>
      </c>
      <c r="F51" s="163" t="s">
        <v>107</v>
      </c>
      <c r="G51" s="166">
        <v>90.3</v>
      </c>
      <c r="H51" s="167">
        <v>0</v>
      </c>
      <c r="I51" s="167">
        <f>ROUND(G51*H51,2)</f>
        <v>0</v>
      </c>
      <c r="J51" s="168">
        <v>2.7E-4</v>
      </c>
      <c r="K51" s="166">
        <f>G51*J51</f>
        <v>2.4381E-2</v>
      </c>
      <c r="L51" s="168">
        <v>0</v>
      </c>
      <c r="M51" s="166">
        <f>G51*L51</f>
        <v>0</v>
      </c>
      <c r="N51" s="169" t="s">
        <v>349</v>
      </c>
      <c r="O51" s="170">
        <v>4</v>
      </c>
      <c r="P51" s="14" t="s">
        <v>108</v>
      </c>
    </row>
    <row r="52" spans="1:19" s="14" customFormat="1" ht="15.75" customHeight="1">
      <c r="D52" s="171"/>
      <c r="E52" s="172" t="s">
        <v>198</v>
      </c>
      <c r="G52" s="173">
        <v>90.3</v>
      </c>
      <c r="P52" s="171" t="s">
        <v>108</v>
      </c>
      <c r="Q52" s="171" t="s">
        <v>108</v>
      </c>
      <c r="R52" s="171" t="s">
        <v>123</v>
      </c>
      <c r="S52" s="171" t="s">
        <v>101</v>
      </c>
    </row>
    <row r="53" spans="1:19" s="14" customFormat="1" ht="13.5" customHeight="1">
      <c r="A53" s="177" t="s">
        <v>199</v>
      </c>
      <c r="B53" s="177" t="s">
        <v>174</v>
      </c>
      <c r="C53" s="177" t="s">
        <v>175</v>
      </c>
      <c r="D53" s="178" t="s">
        <v>200</v>
      </c>
      <c r="E53" s="179" t="s">
        <v>201</v>
      </c>
      <c r="F53" s="177" t="s">
        <v>107</v>
      </c>
      <c r="G53" s="180">
        <v>90.3</v>
      </c>
      <c r="H53" s="181">
        <v>0</v>
      </c>
      <c r="I53" s="181">
        <f>ROUND(G53*H53,2)</f>
        <v>0</v>
      </c>
      <c r="J53" s="182">
        <v>2.9999999999999997E-4</v>
      </c>
      <c r="K53" s="180">
        <f>G53*J53</f>
        <v>2.7089999999999996E-2</v>
      </c>
      <c r="L53" s="182">
        <v>0</v>
      </c>
      <c r="M53" s="180">
        <f>G53*L53</f>
        <v>0</v>
      </c>
      <c r="N53" s="183" t="s">
        <v>349</v>
      </c>
      <c r="O53" s="184">
        <v>8</v>
      </c>
      <c r="P53" s="185" t="s">
        <v>108</v>
      </c>
    </row>
    <row r="54" spans="1:19" s="14" customFormat="1" ht="13.5" customHeight="1">
      <c r="A54" s="163" t="s">
        <v>202</v>
      </c>
      <c r="B54" s="163" t="s">
        <v>103</v>
      </c>
      <c r="C54" s="163" t="s">
        <v>203</v>
      </c>
      <c r="D54" s="164" t="s">
        <v>204</v>
      </c>
      <c r="E54" s="165" t="s">
        <v>205</v>
      </c>
      <c r="F54" s="163" t="s">
        <v>118</v>
      </c>
      <c r="G54" s="166">
        <v>7.9</v>
      </c>
      <c r="H54" s="167">
        <v>0</v>
      </c>
      <c r="I54" s="167">
        <f>ROUND(G54*H54,2)</f>
        <v>0</v>
      </c>
      <c r="J54" s="168">
        <v>0</v>
      </c>
      <c r="K54" s="166">
        <f>G54*J54</f>
        <v>0</v>
      </c>
      <c r="L54" s="168">
        <v>0</v>
      </c>
      <c r="M54" s="166">
        <f>G54*L54</f>
        <v>0</v>
      </c>
      <c r="N54" s="169" t="s">
        <v>350</v>
      </c>
      <c r="O54" s="170">
        <v>4</v>
      </c>
      <c r="P54" s="14" t="s">
        <v>108</v>
      </c>
    </row>
    <row r="55" spans="1:19" s="14" customFormat="1" ht="15.75" customHeight="1">
      <c r="D55" s="171"/>
      <c r="E55" s="172" t="s">
        <v>206</v>
      </c>
      <c r="G55" s="173">
        <v>7.9</v>
      </c>
      <c r="P55" s="171" t="s">
        <v>108</v>
      </c>
      <c r="Q55" s="171" t="s">
        <v>108</v>
      </c>
      <c r="R55" s="171" t="s">
        <v>123</v>
      </c>
      <c r="S55" s="171" t="s">
        <v>101</v>
      </c>
    </row>
    <row r="56" spans="1:19" s="14" customFormat="1" ht="13.5" customHeight="1">
      <c r="A56" s="163" t="s">
        <v>207</v>
      </c>
      <c r="B56" s="163" t="s">
        <v>103</v>
      </c>
      <c r="C56" s="163" t="s">
        <v>208</v>
      </c>
      <c r="D56" s="164" t="s">
        <v>209</v>
      </c>
      <c r="E56" s="165" t="s">
        <v>210</v>
      </c>
      <c r="F56" s="163" t="s">
        <v>114</v>
      </c>
      <c r="G56" s="166">
        <v>13</v>
      </c>
      <c r="H56" s="167">
        <v>0</v>
      </c>
      <c r="I56" s="167">
        <f>ROUND(G56*H56,2)</f>
        <v>0</v>
      </c>
      <c r="J56" s="168">
        <v>5.8900000000000003E-3</v>
      </c>
      <c r="K56" s="166">
        <f>G56*J56</f>
        <v>7.6569999999999999E-2</v>
      </c>
      <c r="L56" s="168">
        <v>0</v>
      </c>
      <c r="M56" s="166">
        <f>G56*L56</f>
        <v>0</v>
      </c>
      <c r="N56" s="169" t="s">
        <v>349</v>
      </c>
      <c r="O56" s="170">
        <v>4</v>
      </c>
      <c r="P56" s="14" t="s">
        <v>108</v>
      </c>
    </row>
    <row r="57" spans="1:19" s="14" customFormat="1" ht="15.75" customHeight="1">
      <c r="D57" s="171"/>
      <c r="E57" s="172" t="s">
        <v>211</v>
      </c>
      <c r="G57" s="173">
        <v>13</v>
      </c>
      <c r="P57" s="171" t="s">
        <v>108</v>
      </c>
      <c r="Q57" s="171" t="s">
        <v>108</v>
      </c>
      <c r="R57" s="171" t="s">
        <v>123</v>
      </c>
      <c r="S57" s="171" t="s">
        <v>101</v>
      </c>
    </row>
    <row r="58" spans="1:19" s="14" customFormat="1" ht="13.5" customHeight="1">
      <c r="A58" s="163" t="s">
        <v>212</v>
      </c>
      <c r="B58" s="163" t="s">
        <v>103</v>
      </c>
      <c r="C58" s="163" t="s">
        <v>213</v>
      </c>
      <c r="D58" s="164" t="s">
        <v>214</v>
      </c>
      <c r="E58" s="165" t="s">
        <v>215</v>
      </c>
      <c r="F58" s="163" t="s">
        <v>118</v>
      </c>
      <c r="G58" s="166">
        <v>24.4</v>
      </c>
      <c r="H58" s="167">
        <v>0</v>
      </c>
      <c r="I58" s="167">
        <f>ROUND(G58*H58,2)</f>
        <v>0</v>
      </c>
      <c r="J58" s="168">
        <v>2.6436000000000002</v>
      </c>
      <c r="K58" s="166">
        <f>G58*J58</f>
        <v>64.503839999999997</v>
      </c>
      <c r="L58" s="168">
        <v>0</v>
      </c>
      <c r="M58" s="166">
        <f>G58*L58</f>
        <v>0</v>
      </c>
      <c r="N58" s="169" t="s">
        <v>350</v>
      </c>
      <c r="O58" s="170">
        <v>4</v>
      </c>
      <c r="P58" s="14" t="s">
        <v>108</v>
      </c>
    </row>
    <row r="59" spans="1:19" s="14" customFormat="1" ht="15.75" customHeight="1">
      <c r="D59" s="171"/>
      <c r="E59" s="172" t="s">
        <v>216</v>
      </c>
      <c r="G59" s="173">
        <v>24.4</v>
      </c>
      <c r="P59" s="171" t="s">
        <v>108</v>
      </c>
      <c r="Q59" s="171" t="s">
        <v>108</v>
      </c>
      <c r="R59" s="171" t="s">
        <v>123</v>
      </c>
      <c r="S59" s="171" t="s">
        <v>101</v>
      </c>
    </row>
    <row r="60" spans="1:19" s="14" customFormat="1" ht="24" customHeight="1">
      <c r="A60" s="163" t="s">
        <v>217</v>
      </c>
      <c r="B60" s="163" t="s">
        <v>103</v>
      </c>
      <c r="C60" s="163" t="s">
        <v>213</v>
      </c>
      <c r="D60" s="164" t="s">
        <v>218</v>
      </c>
      <c r="E60" s="165" t="s">
        <v>219</v>
      </c>
      <c r="F60" s="163" t="s">
        <v>118</v>
      </c>
      <c r="G60" s="166">
        <v>24.4</v>
      </c>
      <c r="H60" s="167">
        <v>0</v>
      </c>
      <c r="I60" s="167">
        <f>ROUND(G60*H60,2)</f>
        <v>0</v>
      </c>
      <c r="J60" s="168">
        <v>0</v>
      </c>
      <c r="K60" s="166">
        <f>G60*J60</f>
        <v>0</v>
      </c>
      <c r="L60" s="168">
        <v>0</v>
      </c>
      <c r="M60" s="166">
        <f>G60*L60</f>
        <v>0</v>
      </c>
      <c r="N60" s="169" t="s">
        <v>349</v>
      </c>
      <c r="O60" s="170">
        <v>4</v>
      </c>
      <c r="P60" s="14" t="s">
        <v>108</v>
      </c>
    </row>
    <row r="61" spans="1:19" s="14" customFormat="1" ht="13.5" customHeight="1">
      <c r="A61" s="163" t="s">
        <v>220</v>
      </c>
      <c r="B61" s="163" t="s">
        <v>103</v>
      </c>
      <c r="C61" s="163" t="s">
        <v>213</v>
      </c>
      <c r="D61" s="164" t="s">
        <v>221</v>
      </c>
      <c r="E61" s="165" t="s">
        <v>222</v>
      </c>
      <c r="F61" s="163" t="s">
        <v>118</v>
      </c>
      <c r="G61" s="166">
        <v>28.4</v>
      </c>
      <c r="H61" s="167">
        <v>0</v>
      </c>
      <c r="I61" s="167">
        <f>ROUND(G61*H61,2)</f>
        <v>0</v>
      </c>
      <c r="J61" s="168">
        <v>2.2563399999999998</v>
      </c>
      <c r="K61" s="166">
        <f>G61*J61</f>
        <v>64.080055999999985</v>
      </c>
      <c r="L61" s="168">
        <v>0</v>
      </c>
      <c r="M61" s="166">
        <f>G61*L61</f>
        <v>0</v>
      </c>
      <c r="N61" s="169" t="s">
        <v>349</v>
      </c>
      <c r="O61" s="170">
        <v>4</v>
      </c>
      <c r="P61" s="14" t="s">
        <v>108</v>
      </c>
    </row>
    <row r="62" spans="1:19" s="14" customFormat="1" ht="15.75" customHeight="1">
      <c r="D62" s="171"/>
      <c r="E62" s="172" t="s">
        <v>223</v>
      </c>
      <c r="G62" s="173">
        <v>28.4</v>
      </c>
      <c r="P62" s="171" t="s">
        <v>108</v>
      </c>
      <c r="Q62" s="171" t="s">
        <v>108</v>
      </c>
      <c r="R62" s="171" t="s">
        <v>123</v>
      </c>
      <c r="S62" s="171" t="s">
        <v>101</v>
      </c>
    </row>
    <row r="63" spans="1:19" s="136" customFormat="1" ht="12.75" customHeight="1">
      <c r="B63" s="141" t="s">
        <v>60</v>
      </c>
      <c r="D63" s="142" t="s">
        <v>111</v>
      </c>
      <c r="E63" s="142" t="s">
        <v>224</v>
      </c>
      <c r="I63" s="143">
        <f>SUM(I64:I73)</f>
        <v>0</v>
      </c>
      <c r="K63" s="144">
        <f>SUM(K64:K73)</f>
        <v>150.42851999999999</v>
      </c>
      <c r="M63" s="144">
        <f>SUM(M64:M73)</f>
        <v>0</v>
      </c>
      <c r="P63" s="142" t="s">
        <v>101</v>
      </c>
    </row>
    <row r="64" spans="1:19" s="14" customFormat="1" ht="24" customHeight="1">
      <c r="A64" s="163" t="s">
        <v>225</v>
      </c>
      <c r="B64" s="163" t="s">
        <v>103</v>
      </c>
      <c r="C64" s="163" t="s">
        <v>213</v>
      </c>
      <c r="D64" s="164" t="s">
        <v>226</v>
      </c>
      <c r="E64" s="165" t="s">
        <v>227</v>
      </c>
      <c r="F64" s="163" t="s">
        <v>107</v>
      </c>
      <c r="G64" s="166">
        <v>1</v>
      </c>
      <c r="H64" s="167">
        <v>0</v>
      </c>
      <c r="I64" s="167">
        <f>ROUND(G64*H64,2)</f>
        <v>0</v>
      </c>
      <c r="J64" s="168">
        <v>2.9739</v>
      </c>
      <c r="K64" s="166">
        <f>G64*J64</f>
        <v>2.9739</v>
      </c>
      <c r="L64" s="168">
        <v>0</v>
      </c>
      <c r="M64" s="166">
        <f>G64*L64</f>
        <v>0</v>
      </c>
      <c r="N64" s="169" t="s">
        <v>350</v>
      </c>
      <c r="O64" s="170">
        <v>4</v>
      </c>
      <c r="P64" s="14" t="s">
        <v>108</v>
      </c>
    </row>
    <row r="65" spans="1:19" s="14" customFormat="1" ht="15.75" customHeight="1">
      <c r="D65" s="171"/>
      <c r="E65" s="172" t="s">
        <v>228</v>
      </c>
      <c r="G65" s="173">
        <v>1</v>
      </c>
      <c r="P65" s="171" t="s">
        <v>108</v>
      </c>
      <c r="Q65" s="171" t="s">
        <v>108</v>
      </c>
      <c r="R65" s="171" t="s">
        <v>123</v>
      </c>
      <c r="S65" s="171" t="s">
        <v>101</v>
      </c>
    </row>
    <row r="66" spans="1:19" s="14" customFormat="1" ht="13.5" customHeight="1">
      <c r="A66" s="163" t="s">
        <v>229</v>
      </c>
      <c r="B66" s="163" t="s">
        <v>103</v>
      </c>
      <c r="C66" s="163" t="s">
        <v>213</v>
      </c>
      <c r="D66" s="164" t="s">
        <v>230</v>
      </c>
      <c r="E66" s="165" t="s">
        <v>231</v>
      </c>
      <c r="F66" s="163" t="s">
        <v>118</v>
      </c>
      <c r="G66" s="166">
        <v>43.4</v>
      </c>
      <c r="H66" s="167">
        <v>0</v>
      </c>
      <c r="I66" s="167">
        <f>ROUND(G66*H66,2)</f>
        <v>0</v>
      </c>
      <c r="J66" s="168">
        <v>2.9739</v>
      </c>
      <c r="K66" s="166">
        <f>G66*J66</f>
        <v>129.06726</v>
      </c>
      <c r="L66" s="168">
        <v>0</v>
      </c>
      <c r="M66" s="166">
        <f>G66*L66</f>
        <v>0</v>
      </c>
      <c r="N66" s="169" t="s">
        <v>350</v>
      </c>
      <c r="O66" s="170">
        <v>4</v>
      </c>
      <c r="P66" s="14" t="s">
        <v>108</v>
      </c>
    </row>
    <row r="67" spans="1:19" s="14" customFormat="1" ht="15.75" customHeight="1">
      <c r="D67" s="171"/>
      <c r="E67" s="172" t="s">
        <v>232</v>
      </c>
      <c r="G67" s="173">
        <v>43.4</v>
      </c>
      <c r="P67" s="171" t="s">
        <v>108</v>
      </c>
      <c r="Q67" s="171" t="s">
        <v>108</v>
      </c>
      <c r="R67" s="171" t="s">
        <v>123</v>
      </c>
      <c r="S67" s="171" t="s">
        <v>101</v>
      </c>
    </row>
    <row r="68" spans="1:19" s="14" customFormat="1" ht="24" customHeight="1">
      <c r="A68" s="163" t="s">
        <v>233</v>
      </c>
      <c r="B68" s="163" t="s">
        <v>103</v>
      </c>
      <c r="C68" s="163" t="s">
        <v>213</v>
      </c>
      <c r="D68" s="164" t="s">
        <v>234</v>
      </c>
      <c r="E68" s="165" t="s">
        <v>235</v>
      </c>
      <c r="F68" s="163" t="s">
        <v>118</v>
      </c>
      <c r="G68" s="166">
        <v>2.4</v>
      </c>
      <c r="H68" s="167">
        <v>0</v>
      </c>
      <c r="I68" s="167">
        <f>ROUND(G68*H68,2)</f>
        <v>0</v>
      </c>
      <c r="J68" s="168">
        <v>2.9739</v>
      </c>
      <c r="K68" s="166">
        <f>G68*J68</f>
        <v>7.1373600000000001</v>
      </c>
      <c r="L68" s="168">
        <v>0</v>
      </c>
      <c r="M68" s="166">
        <f>G68*L68</f>
        <v>0</v>
      </c>
      <c r="N68" s="169" t="s">
        <v>350</v>
      </c>
      <c r="O68" s="170">
        <v>4</v>
      </c>
      <c r="P68" s="14" t="s">
        <v>108</v>
      </c>
    </row>
    <row r="69" spans="1:19" s="14" customFormat="1" ht="15.75" customHeight="1">
      <c r="D69" s="171"/>
      <c r="E69" s="172" t="s">
        <v>236</v>
      </c>
      <c r="G69" s="173">
        <v>2.4</v>
      </c>
      <c r="P69" s="171" t="s">
        <v>108</v>
      </c>
      <c r="Q69" s="171" t="s">
        <v>108</v>
      </c>
      <c r="R69" s="171" t="s">
        <v>123</v>
      </c>
      <c r="S69" s="171" t="s">
        <v>101</v>
      </c>
    </row>
    <row r="70" spans="1:19" s="14" customFormat="1" ht="13.5" customHeight="1">
      <c r="A70" s="163" t="s">
        <v>237</v>
      </c>
      <c r="B70" s="163" t="s">
        <v>103</v>
      </c>
      <c r="C70" s="163" t="s">
        <v>104</v>
      </c>
      <c r="D70" s="164" t="s">
        <v>238</v>
      </c>
      <c r="E70" s="165" t="s">
        <v>239</v>
      </c>
      <c r="F70" s="163" t="s">
        <v>118</v>
      </c>
      <c r="G70" s="166">
        <v>67.599999999999994</v>
      </c>
      <c r="H70" s="167">
        <v>0</v>
      </c>
      <c r="I70" s="167">
        <f>ROUND(G70*H70,2)</f>
        <v>0</v>
      </c>
      <c r="J70" s="168">
        <v>0</v>
      </c>
      <c r="K70" s="166">
        <f>G70*J70</f>
        <v>0</v>
      </c>
      <c r="L70" s="168">
        <v>0</v>
      </c>
      <c r="M70" s="166">
        <f>G70*L70</f>
        <v>0</v>
      </c>
      <c r="N70" s="169" t="s">
        <v>350</v>
      </c>
      <c r="O70" s="170">
        <v>4</v>
      </c>
      <c r="P70" s="14" t="s">
        <v>108</v>
      </c>
    </row>
    <row r="71" spans="1:19" s="14" customFormat="1" ht="15.75" customHeight="1">
      <c r="D71" s="171"/>
      <c r="E71" s="172" t="s">
        <v>240</v>
      </c>
      <c r="G71" s="173">
        <v>67.599999999999994</v>
      </c>
      <c r="P71" s="171" t="s">
        <v>108</v>
      </c>
      <c r="Q71" s="171" t="s">
        <v>108</v>
      </c>
      <c r="R71" s="171" t="s">
        <v>123</v>
      </c>
      <c r="S71" s="171" t="s">
        <v>101</v>
      </c>
    </row>
    <row r="72" spans="1:19" s="14" customFormat="1" ht="13.5" customHeight="1">
      <c r="A72" s="163" t="s">
        <v>241</v>
      </c>
      <c r="B72" s="163" t="s">
        <v>103</v>
      </c>
      <c r="C72" s="163" t="s">
        <v>104</v>
      </c>
      <c r="D72" s="164" t="s">
        <v>242</v>
      </c>
      <c r="E72" s="165" t="s">
        <v>243</v>
      </c>
      <c r="F72" s="163" t="s">
        <v>118</v>
      </c>
      <c r="G72" s="166">
        <v>67.599999999999994</v>
      </c>
      <c r="H72" s="167">
        <v>0</v>
      </c>
      <c r="I72" s="167">
        <f>ROUND(G72*H72,2)</f>
        <v>0</v>
      </c>
      <c r="J72" s="168">
        <v>0</v>
      </c>
      <c r="K72" s="166">
        <f>G72*J72</f>
        <v>0</v>
      </c>
      <c r="L72" s="168">
        <v>0</v>
      </c>
      <c r="M72" s="166">
        <f>G72*L72</f>
        <v>0</v>
      </c>
      <c r="N72" s="169" t="s">
        <v>349</v>
      </c>
      <c r="O72" s="170">
        <v>4</v>
      </c>
      <c r="P72" s="14" t="s">
        <v>108</v>
      </c>
    </row>
    <row r="73" spans="1:19" s="14" customFormat="1" ht="13.5" customHeight="1">
      <c r="A73" s="177" t="s">
        <v>244</v>
      </c>
      <c r="B73" s="177" t="s">
        <v>174</v>
      </c>
      <c r="C73" s="177" t="s">
        <v>175</v>
      </c>
      <c r="D73" s="178" t="s">
        <v>245</v>
      </c>
      <c r="E73" s="179" t="s">
        <v>246</v>
      </c>
      <c r="F73" s="177" t="s">
        <v>118</v>
      </c>
      <c r="G73" s="180">
        <v>4.5</v>
      </c>
      <c r="H73" s="181">
        <v>0</v>
      </c>
      <c r="I73" s="181">
        <f>ROUND(G73*H73,2)</f>
        <v>0</v>
      </c>
      <c r="J73" s="182">
        <v>2.5</v>
      </c>
      <c r="K73" s="180">
        <f>G73*J73</f>
        <v>11.25</v>
      </c>
      <c r="L73" s="182">
        <v>0</v>
      </c>
      <c r="M73" s="180">
        <f>G73*L73</f>
        <v>0</v>
      </c>
      <c r="N73" s="183" t="s">
        <v>350</v>
      </c>
      <c r="O73" s="184">
        <v>8</v>
      </c>
      <c r="P73" s="185" t="s">
        <v>108</v>
      </c>
    </row>
    <row r="74" spans="1:19" s="136" customFormat="1" ht="12.75" customHeight="1">
      <c r="B74" s="141" t="s">
        <v>60</v>
      </c>
      <c r="D74" s="142" t="s">
        <v>124</v>
      </c>
      <c r="E74" s="142" t="s">
        <v>247</v>
      </c>
      <c r="I74" s="143">
        <f>SUM(I75:I80)</f>
        <v>0</v>
      </c>
      <c r="K74" s="144">
        <f>SUM(K75:K80)</f>
        <v>1.55026</v>
      </c>
      <c r="M74" s="144">
        <f>SUM(M75:M80)</f>
        <v>0</v>
      </c>
      <c r="P74" s="142" t="s">
        <v>101</v>
      </c>
    </row>
    <row r="75" spans="1:19" s="14" customFormat="1" ht="13.5" customHeight="1">
      <c r="A75" s="163" t="s">
        <v>248</v>
      </c>
      <c r="B75" s="163" t="s">
        <v>103</v>
      </c>
      <c r="C75" s="163" t="s">
        <v>213</v>
      </c>
      <c r="D75" s="164" t="s">
        <v>249</v>
      </c>
      <c r="E75" s="165" t="s">
        <v>250</v>
      </c>
      <c r="F75" s="163" t="s">
        <v>107</v>
      </c>
      <c r="G75" s="166">
        <v>21.1</v>
      </c>
      <c r="H75" s="167">
        <v>0</v>
      </c>
      <c r="I75" s="167">
        <f>ROUND(G75*H75,2)</f>
        <v>0</v>
      </c>
      <c r="J75" s="168">
        <v>5.9999999999999995E-4</v>
      </c>
      <c r="K75" s="166">
        <f>G75*J75</f>
        <v>1.2659999999999999E-2</v>
      </c>
      <c r="L75" s="168">
        <v>0</v>
      </c>
      <c r="M75" s="166">
        <f>G75*L75</f>
        <v>0</v>
      </c>
      <c r="N75" s="169" t="s">
        <v>350</v>
      </c>
      <c r="O75" s="170">
        <v>4</v>
      </c>
      <c r="P75" s="14" t="s">
        <v>108</v>
      </c>
    </row>
    <row r="76" spans="1:19" s="14" customFormat="1" ht="15.75" customHeight="1">
      <c r="D76" s="171"/>
      <c r="E76" s="172" t="s">
        <v>251</v>
      </c>
      <c r="G76" s="173">
        <v>21.1</v>
      </c>
      <c r="P76" s="171" t="s">
        <v>108</v>
      </c>
      <c r="Q76" s="171" t="s">
        <v>108</v>
      </c>
      <c r="R76" s="171" t="s">
        <v>123</v>
      </c>
      <c r="S76" s="171" t="s">
        <v>101</v>
      </c>
    </row>
    <row r="77" spans="1:19" s="14" customFormat="1" ht="24" customHeight="1">
      <c r="A77" s="163" t="s">
        <v>252</v>
      </c>
      <c r="B77" s="163" t="s">
        <v>103</v>
      </c>
      <c r="C77" s="163" t="s">
        <v>213</v>
      </c>
      <c r="D77" s="164" t="s">
        <v>253</v>
      </c>
      <c r="E77" s="165" t="s">
        <v>254</v>
      </c>
      <c r="F77" s="163" t="s">
        <v>107</v>
      </c>
      <c r="G77" s="166">
        <v>21.1</v>
      </c>
      <c r="H77" s="167">
        <v>0</v>
      </c>
      <c r="I77" s="167">
        <f>ROUND(G77*H77,2)</f>
        <v>0</v>
      </c>
      <c r="J77" s="168">
        <v>4.5999999999999999E-2</v>
      </c>
      <c r="K77" s="166">
        <f>G77*J77</f>
        <v>0.97060000000000002</v>
      </c>
      <c r="L77" s="168">
        <v>0</v>
      </c>
      <c r="M77" s="166">
        <f>G77*L77</f>
        <v>0</v>
      </c>
      <c r="N77" s="169" t="s">
        <v>350</v>
      </c>
      <c r="O77" s="170">
        <v>4</v>
      </c>
      <c r="P77" s="14" t="s">
        <v>108</v>
      </c>
    </row>
    <row r="78" spans="1:19" s="14" customFormat="1" ht="15.75" customHeight="1">
      <c r="D78" s="171"/>
      <c r="E78" s="172" t="s">
        <v>251</v>
      </c>
      <c r="G78" s="173">
        <v>21.1</v>
      </c>
      <c r="P78" s="171" t="s">
        <v>108</v>
      </c>
      <c r="Q78" s="171" t="s">
        <v>108</v>
      </c>
      <c r="R78" s="171" t="s">
        <v>123</v>
      </c>
      <c r="S78" s="171" t="s">
        <v>101</v>
      </c>
    </row>
    <row r="79" spans="1:19" s="14" customFormat="1" ht="13.5" customHeight="1">
      <c r="A79" s="163" t="s">
        <v>255</v>
      </c>
      <c r="B79" s="163" t="s">
        <v>103</v>
      </c>
      <c r="C79" s="163" t="s">
        <v>256</v>
      </c>
      <c r="D79" s="164" t="s">
        <v>257</v>
      </c>
      <c r="E79" s="165" t="s">
        <v>258</v>
      </c>
      <c r="F79" s="163" t="s">
        <v>107</v>
      </c>
      <c r="G79" s="166">
        <v>10.5</v>
      </c>
      <c r="H79" s="167">
        <v>0</v>
      </c>
      <c r="I79" s="167">
        <f>ROUND(G79*H79,2)</f>
        <v>0</v>
      </c>
      <c r="J79" s="168">
        <v>5.3999999999999999E-2</v>
      </c>
      <c r="K79" s="166">
        <f>G79*J79</f>
        <v>0.56699999999999995</v>
      </c>
      <c r="L79" s="168">
        <v>0</v>
      </c>
      <c r="M79" s="166">
        <f>G79*L79</f>
        <v>0</v>
      </c>
      <c r="N79" s="169" t="s">
        <v>349</v>
      </c>
      <c r="O79" s="170">
        <v>4</v>
      </c>
      <c r="P79" s="14" t="s">
        <v>108</v>
      </c>
    </row>
    <row r="80" spans="1:19" s="14" customFormat="1" ht="15.75" customHeight="1">
      <c r="D80" s="171"/>
      <c r="E80" s="172" t="s">
        <v>259</v>
      </c>
      <c r="G80" s="173">
        <v>10.5</v>
      </c>
      <c r="P80" s="171" t="s">
        <v>108</v>
      </c>
      <c r="Q80" s="171" t="s">
        <v>108</v>
      </c>
      <c r="R80" s="171" t="s">
        <v>123</v>
      </c>
      <c r="S80" s="171" t="s">
        <v>101</v>
      </c>
    </row>
    <row r="81" spans="1:19" s="136" customFormat="1" ht="12.75" customHeight="1">
      <c r="B81" s="141" t="s">
        <v>60</v>
      </c>
      <c r="D81" s="142" t="s">
        <v>136</v>
      </c>
      <c r="E81" s="142" t="s">
        <v>260</v>
      </c>
      <c r="I81" s="143">
        <f>SUM(I82:I102)</f>
        <v>0</v>
      </c>
      <c r="K81" s="144">
        <f>SUM(K82:K102)</f>
        <v>14.425600000000001</v>
      </c>
      <c r="M81" s="144">
        <f>SUM(M82:M102)</f>
        <v>38.739499999999992</v>
      </c>
      <c r="P81" s="142" t="s">
        <v>101</v>
      </c>
    </row>
    <row r="82" spans="1:19" s="14" customFormat="1" ht="13.5" customHeight="1">
      <c r="A82" s="163" t="s">
        <v>261</v>
      </c>
      <c r="B82" s="163" t="s">
        <v>103</v>
      </c>
      <c r="C82" s="163" t="s">
        <v>213</v>
      </c>
      <c r="D82" s="164" t="s">
        <v>262</v>
      </c>
      <c r="E82" s="165" t="s">
        <v>263</v>
      </c>
      <c r="F82" s="163" t="s">
        <v>114</v>
      </c>
      <c r="G82" s="166">
        <v>32</v>
      </c>
      <c r="H82" s="167">
        <v>0</v>
      </c>
      <c r="I82" s="167">
        <f>ROUND(G82*H82,2)</f>
        <v>0</v>
      </c>
      <c r="J82" s="168">
        <v>8.0000000000000004E-4</v>
      </c>
      <c r="K82" s="166">
        <f>G82*J82</f>
        <v>2.5600000000000001E-2</v>
      </c>
      <c r="L82" s="168">
        <v>0</v>
      </c>
      <c r="M82" s="166">
        <f>G82*L82</f>
        <v>0</v>
      </c>
      <c r="N82" s="169" t="s">
        <v>349</v>
      </c>
      <c r="O82" s="170">
        <v>4</v>
      </c>
      <c r="P82" s="14" t="s">
        <v>108</v>
      </c>
    </row>
    <row r="83" spans="1:19" s="14" customFormat="1" ht="15.75" customHeight="1">
      <c r="D83" s="171"/>
      <c r="E83" s="172" t="s">
        <v>264</v>
      </c>
      <c r="G83" s="173">
        <v>24</v>
      </c>
      <c r="P83" s="171" t="s">
        <v>108</v>
      </c>
      <c r="Q83" s="171" t="s">
        <v>108</v>
      </c>
      <c r="R83" s="171" t="s">
        <v>123</v>
      </c>
      <c r="S83" s="171" t="s">
        <v>100</v>
      </c>
    </row>
    <row r="84" spans="1:19" s="14" customFormat="1" ht="15.75" customHeight="1">
      <c r="D84" s="171"/>
      <c r="E84" s="172" t="s">
        <v>265</v>
      </c>
      <c r="G84" s="173">
        <v>5</v>
      </c>
      <c r="P84" s="171" t="s">
        <v>108</v>
      </c>
      <c r="Q84" s="171" t="s">
        <v>108</v>
      </c>
      <c r="R84" s="171" t="s">
        <v>123</v>
      </c>
      <c r="S84" s="171" t="s">
        <v>100</v>
      </c>
    </row>
    <row r="85" spans="1:19" s="14" customFormat="1" ht="15.75" customHeight="1">
      <c r="D85" s="171"/>
      <c r="E85" s="172" t="s">
        <v>266</v>
      </c>
      <c r="G85" s="173">
        <v>3</v>
      </c>
      <c r="P85" s="171" t="s">
        <v>108</v>
      </c>
      <c r="Q85" s="171" t="s">
        <v>108</v>
      </c>
      <c r="R85" s="171" t="s">
        <v>123</v>
      </c>
      <c r="S85" s="171" t="s">
        <v>100</v>
      </c>
    </row>
    <row r="86" spans="1:19" s="14" customFormat="1" ht="15.75" customHeight="1">
      <c r="D86" s="174"/>
      <c r="E86" s="175" t="s">
        <v>154</v>
      </c>
      <c r="G86" s="176">
        <v>32</v>
      </c>
      <c r="P86" s="174" t="s">
        <v>108</v>
      </c>
      <c r="Q86" s="174" t="s">
        <v>115</v>
      </c>
      <c r="R86" s="174" t="s">
        <v>123</v>
      </c>
      <c r="S86" s="174" t="s">
        <v>101</v>
      </c>
    </row>
    <row r="87" spans="1:19" s="14" customFormat="1" ht="24" customHeight="1">
      <c r="A87" s="163" t="s">
        <v>267</v>
      </c>
      <c r="B87" s="163" t="s">
        <v>103</v>
      </c>
      <c r="C87" s="163" t="s">
        <v>268</v>
      </c>
      <c r="D87" s="164" t="s">
        <v>269</v>
      </c>
      <c r="E87" s="165" t="s">
        <v>270</v>
      </c>
      <c r="F87" s="163" t="s">
        <v>164</v>
      </c>
      <c r="G87" s="166">
        <v>38.74</v>
      </c>
      <c r="H87" s="167">
        <v>0</v>
      </c>
      <c r="I87" s="167">
        <f>ROUND(G87*H87,2)</f>
        <v>0</v>
      </c>
      <c r="J87" s="168">
        <v>0</v>
      </c>
      <c r="K87" s="166">
        <f>G87*J87</f>
        <v>0</v>
      </c>
      <c r="L87" s="168">
        <v>0</v>
      </c>
      <c r="M87" s="166">
        <f>G87*L87</f>
        <v>0</v>
      </c>
      <c r="N87" s="169" t="s">
        <v>349</v>
      </c>
      <c r="O87" s="170">
        <v>4</v>
      </c>
      <c r="P87" s="14" t="s">
        <v>108</v>
      </c>
    </row>
    <row r="88" spans="1:19" s="14" customFormat="1" ht="13.5" customHeight="1">
      <c r="A88" s="163" t="s">
        <v>271</v>
      </c>
      <c r="B88" s="163" t="s">
        <v>103</v>
      </c>
      <c r="C88" s="163" t="s">
        <v>268</v>
      </c>
      <c r="D88" s="164" t="s">
        <v>272</v>
      </c>
      <c r="E88" s="165" t="s">
        <v>273</v>
      </c>
      <c r="F88" s="163" t="s">
        <v>164</v>
      </c>
      <c r="G88" s="166">
        <v>348.66</v>
      </c>
      <c r="H88" s="167">
        <v>0</v>
      </c>
      <c r="I88" s="167">
        <f>ROUND(G88*H88,2)</f>
        <v>0</v>
      </c>
      <c r="J88" s="168">
        <v>0</v>
      </c>
      <c r="K88" s="166">
        <f>G88*J88</f>
        <v>0</v>
      </c>
      <c r="L88" s="168">
        <v>0</v>
      </c>
      <c r="M88" s="166">
        <f>G88*L88</f>
        <v>0</v>
      </c>
      <c r="N88" s="169" t="s">
        <v>349</v>
      </c>
      <c r="O88" s="170">
        <v>4</v>
      </c>
      <c r="P88" s="14" t="s">
        <v>108</v>
      </c>
    </row>
    <row r="89" spans="1:19" s="14" customFormat="1" ht="15.75" customHeight="1">
      <c r="D89" s="171"/>
      <c r="E89" s="172" t="s">
        <v>274</v>
      </c>
      <c r="G89" s="173">
        <v>348.66</v>
      </c>
      <c r="P89" s="171" t="s">
        <v>108</v>
      </c>
      <c r="Q89" s="171" t="s">
        <v>108</v>
      </c>
      <c r="R89" s="171" t="s">
        <v>123</v>
      </c>
      <c r="S89" s="171" t="s">
        <v>101</v>
      </c>
    </row>
    <row r="90" spans="1:19" s="14" customFormat="1" ht="13.5" customHeight="1">
      <c r="A90" s="163" t="s">
        <v>275</v>
      </c>
      <c r="B90" s="163" t="s">
        <v>103</v>
      </c>
      <c r="C90" s="163" t="s">
        <v>268</v>
      </c>
      <c r="D90" s="164" t="s">
        <v>276</v>
      </c>
      <c r="E90" s="165" t="s">
        <v>277</v>
      </c>
      <c r="F90" s="163" t="s">
        <v>164</v>
      </c>
      <c r="G90" s="166">
        <v>38.74</v>
      </c>
      <c r="H90" s="167">
        <v>0</v>
      </c>
      <c r="I90" s="167">
        <f>ROUND(G90*H90,2)</f>
        <v>0</v>
      </c>
      <c r="J90" s="168">
        <v>0</v>
      </c>
      <c r="K90" s="166">
        <f>G90*J90</f>
        <v>0</v>
      </c>
      <c r="L90" s="168">
        <v>0</v>
      </c>
      <c r="M90" s="166">
        <f>G90*L90</f>
        <v>0</v>
      </c>
      <c r="N90" s="169" t="s">
        <v>350</v>
      </c>
      <c r="O90" s="170">
        <v>4</v>
      </c>
      <c r="P90" s="14" t="s">
        <v>108</v>
      </c>
    </row>
    <row r="91" spans="1:19" s="14" customFormat="1" ht="13.5" customHeight="1">
      <c r="A91" s="163" t="s">
        <v>278</v>
      </c>
      <c r="B91" s="163" t="s">
        <v>103</v>
      </c>
      <c r="C91" s="163" t="s">
        <v>208</v>
      </c>
      <c r="D91" s="164" t="s">
        <v>279</v>
      </c>
      <c r="E91" s="165" t="s">
        <v>280</v>
      </c>
      <c r="F91" s="163" t="s">
        <v>164</v>
      </c>
      <c r="G91" s="166">
        <v>308.01400000000001</v>
      </c>
      <c r="H91" s="167">
        <v>0</v>
      </c>
      <c r="I91" s="167">
        <f>ROUND(G91*H91,2)</f>
        <v>0</v>
      </c>
      <c r="J91" s="168">
        <v>0</v>
      </c>
      <c r="K91" s="166">
        <f>G91*J91</f>
        <v>0</v>
      </c>
      <c r="L91" s="168">
        <v>0</v>
      </c>
      <c r="M91" s="166">
        <f>G91*L91</f>
        <v>0</v>
      </c>
      <c r="N91" s="169" t="s">
        <v>349</v>
      </c>
      <c r="O91" s="170">
        <v>4</v>
      </c>
      <c r="P91" s="14" t="s">
        <v>108</v>
      </c>
    </row>
    <row r="92" spans="1:19" s="14" customFormat="1" ht="13.5" customHeight="1">
      <c r="A92" s="163" t="s">
        <v>281</v>
      </c>
      <c r="B92" s="163" t="s">
        <v>103</v>
      </c>
      <c r="C92" s="163" t="s">
        <v>282</v>
      </c>
      <c r="D92" s="164" t="s">
        <v>283</v>
      </c>
      <c r="E92" s="165" t="s">
        <v>284</v>
      </c>
      <c r="F92" s="163" t="s">
        <v>107</v>
      </c>
      <c r="G92" s="166">
        <v>10.5</v>
      </c>
      <c r="H92" s="167">
        <v>0</v>
      </c>
      <c r="I92" s="167">
        <f>ROUND(G92*H92,2)</f>
        <v>0</v>
      </c>
      <c r="J92" s="168">
        <v>0</v>
      </c>
      <c r="K92" s="166">
        <f>G92*J92</f>
        <v>0</v>
      </c>
      <c r="L92" s="168">
        <v>2.7E-2</v>
      </c>
      <c r="M92" s="166">
        <f>G92*L92</f>
        <v>0.28349999999999997</v>
      </c>
      <c r="N92" s="169" t="s">
        <v>349</v>
      </c>
      <c r="O92" s="170">
        <v>4</v>
      </c>
      <c r="P92" s="14" t="s">
        <v>108</v>
      </c>
    </row>
    <row r="93" spans="1:19" s="14" customFormat="1" ht="15.75" customHeight="1">
      <c r="D93" s="171"/>
      <c r="E93" s="172" t="s">
        <v>259</v>
      </c>
      <c r="G93" s="173">
        <v>10.5</v>
      </c>
      <c r="P93" s="171" t="s">
        <v>108</v>
      </c>
      <c r="Q93" s="171" t="s">
        <v>108</v>
      </c>
      <c r="R93" s="171" t="s">
        <v>123</v>
      </c>
      <c r="S93" s="171" t="s">
        <v>101</v>
      </c>
    </row>
    <row r="94" spans="1:19" s="14" customFormat="1" ht="13.5" customHeight="1">
      <c r="A94" s="163" t="s">
        <v>285</v>
      </c>
      <c r="B94" s="163" t="s">
        <v>103</v>
      </c>
      <c r="C94" s="163" t="s">
        <v>268</v>
      </c>
      <c r="D94" s="164" t="s">
        <v>286</v>
      </c>
      <c r="E94" s="165" t="s">
        <v>287</v>
      </c>
      <c r="F94" s="163" t="s">
        <v>118</v>
      </c>
      <c r="G94" s="166">
        <v>58.8</v>
      </c>
      <c r="H94" s="167">
        <v>0</v>
      </c>
      <c r="I94" s="167">
        <f>ROUND(G94*H94,2)</f>
        <v>0</v>
      </c>
      <c r="J94" s="168">
        <v>0</v>
      </c>
      <c r="K94" s="166">
        <f>G94*J94</f>
        <v>0</v>
      </c>
      <c r="L94" s="168">
        <v>0.62</v>
      </c>
      <c r="M94" s="166">
        <f>G94*L94</f>
        <v>36.455999999999996</v>
      </c>
      <c r="N94" s="169" t="s">
        <v>350</v>
      </c>
      <c r="O94" s="170">
        <v>4</v>
      </c>
      <c r="P94" s="14" t="s">
        <v>108</v>
      </c>
    </row>
    <row r="95" spans="1:19" s="14" customFormat="1" ht="15.75" customHeight="1">
      <c r="D95" s="171"/>
      <c r="E95" s="172" t="s">
        <v>288</v>
      </c>
      <c r="G95" s="173">
        <v>30.5</v>
      </c>
      <c r="P95" s="171" t="s">
        <v>108</v>
      </c>
      <c r="Q95" s="171" t="s">
        <v>108</v>
      </c>
      <c r="R95" s="171" t="s">
        <v>123</v>
      </c>
      <c r="S95" s="171" t="s">
        <v>100</v>
      </c>
    </row>
    <row r="96" spans="1:19" s="14" customFormat="1" ht="15.75" customHeight="1">
      <c r="D96" s="171"/>
      <c r="E96" s="172" t="s">
        <v>289</v>
      </c>
      <c r="G96" s="173">
        <v>28.1</v>
      </c>
      <c r="P96" s="171" t="s">
        <v>108</v>
      </c>
      <c r="Q96" s="171" t="s">
        <v>108</v>
      </c>
      <c r="R96" s="171" t="s">
        <v>123</v>
      </c>
      <c r="S96" s="171" t="s">
        <v>100</v>
      </c>
    </row>
    <row r="97" spans="1:19" s="14" customFormat="1" ht="15.75" customHeight="1">
      <c r="D97" s="171"/>
      <c r="E97" s="172" t="s">
        <v>290</v>
      </c>
      <c r="G97" s="173">
        <v>0.2</v>
      </c>
      <c r="P97" s="171" t="s">
        <v>108</v>
      </c>
      <c r="Q97" s="171" t="s">
        <v>108</v>
      </c>
      <c r="R97" s="171" t="s">
        <v>123</v>
      </c>
      <c r="S97" s="171" t="s">
        <v>100</v>
      </c>
    </row>
    <row r="98" spans="1:19" s="14" customFormat="1" ht="15.75" customHeight="1">
      <c r="D98" s="174"/>
      <c r="E98" s="175" t="s">
        <v>154</v>
      </c>
      <c r="G98" s="176">
        <v>58.8</v>
      </c>
      <c r="P98" s="174" t="s">
        <v>108</v>
      </c>
      <c r="Q98" s="174" t="s">
        <v>115</v>
      </c>
      <c r="R98" s="174" t="s">
        <v>123</v>
      </c>
      <c r="S98" s="174" t="s">
        <v>101</v>
      </c>
    </row>
    <row r="99" spans="1:19" s="14" customFormat="1" ht="13.5" customHeight="1">
      <c r="A99" s="163" t="s">
        <v>291</v>
      </c>
      <c r="B99" s="163" t="s">
        <v>103</v>
      </c>
      <c r="C99" s="163" t="s">
        <v>292</v>
      </c>
      <c r="D99" s="164" t="s">
        <v>293</v>
      </c>
      <c r="E99" s="165" t="s">
        <v>294</v>
      </c>
      <c r="F99" s="163" t="s">
        <v>118</v>
      </c>
      <c r="G99" s="166">
        <v>8</v>
      </c>
      <c r="H99" s="167">
        <v>0</v>
      </c>
      <c r="I99" s="167">
        <f>ROUND(G99*H99,2)</f>
        <v>0</v>
      </c>
      <c r="J99" s="168">
        <v>1.8</v>
      </c>
      <c r="K99" s="166">
        <f>G99*J99</f>
        <v>14.4</v>
      </c>
      <c r="L99" s="168">
        <v>0.25</v>
      </c>
      <c r="M99" s="166">
        <f>G99*L99</f>
        <v>2</v>
      </c>
      <c r="N99" s="169" t="s">
        <v>349</v>
      </c>
      <c r="O99" s="170">
        <v>4</v>
      </c>
      <c r="P99" s="14" t="s">
        <v>108</v>
      </c>
    </row>
    <row r="100" spans="1:19" s="14" customFormat="1" ht="15.75" customHeight="1">
      <c r="D100" s="171"/>
      <c r="E100" s="172" t="s">
        <v>295</v>
      </c>
      <c r="G100" s="173">
        <v>2</v>
      </c>
      <c r="P100" s="171" t="s">
        <v>108</v>
      </c>
      <c r="Q100" s="171" t="s">
        <v>108</v>
      </c>
      <c r="R100" s="171" t="s">
        <v>123</v>
      </c>
      <c r="S100" s="171" t="s">
        <v>100</v>
      </c>
    </row>
    <row r="101" spans="1:19" s="14" customFormat="1" ht="15.75" customHeight="1">
      <c r="D101" s="171"/>
      <c r="E101" s="172" t="s">
        <v>296</v>
      </c>
      <c r="G101" s="173">
        <v>6</v>
      </c>
      <c r="P101" s="171" t="s">
        <v>108</v>
      </c>
      <c r="Q101" s="171" t="s">
        <v>108</v>
      </c>
      <c r="R101" s="171" t="s">
        <v>123</v>
      </c>
      <c r="S101" s="171" t="s">
        <v>100</v>
      </c>
    </row>
    <row r="102" spans="1:19" s="14" customFormat="1" ht="15.75" customHeight="1">
      <c r="D102" s="174"/>
      <c r="E102" s="175" t="s">
        <v>154</v>
      </c>
      <c r="G102" s="176">
        <v>8</v>
      </c>
      <c r="P102" s="174" t="s">
        <v>108</v>
      </c>
      <c r="Q102" s="174" t="s">
        <v>115</v>
      </c>
      <c r="R102" s="174" t="s">
        <v>123</v>
      </c>
      <c r="S102" s="174" t="s">
        <v>101</v>
      </c>
    </row>
    <row r="103" spans="1:19" s="136" customFormat="1" ht="12.75" customHeight="1">
      <c r="B103" s="137" t="s">
        <v>60</v>
      </c>
      <c r="D103" s="138" t="s">
        <v>47</v>
      </c>
      <c r="E103" s="138" t="s">
        <v>297</v>
      </c>
      <c r="I103" s="139">
        <f>I104+I119</f>
        <v>0</v>
      </c>
      <c r="K103" s="140">
        <f>K104+K119</f>
        <v>11.316519999999999</v>
      </c>
      <c r="M103" s="140">
        <f>M104+M119</f>
        <v>0</v>
      </c>
      <c r="P103" s="138" t="s">
        <v>100</v>
      </c>
    </row>
    <row r="104" spans="1:19" s="136" customFormat="1" ht="12.75" customHeight="1">
      <c r="B104" s="141" t="s">
        <v>60</v>
      </c>
      <c r="D104" s="142" t="s">
        <v>298</v>
      </c>
      <c r="E104" s="142" t="s">
        <v>299</v>
      </c>
      <c r="I104" s="143">
        <f>SUM(I105:I118)</f>
        <v>0</v>
      </c>
      <c r="K104" s="144">
        <f>SUM(K105:K118)</f>
        <v>11.316519999999999</v>
      </c>
      <c r="M104" s="144">
        <f>SUM(M105:M118)</f>
        <v>0</v>
      </c>
      <c r="P104" s="142" t="s">
        <v>101</v>
      </c>
    </row>
    <row r="105" spans="1:19" s="14" customFormat="1" ht="13.5" customHeight="1">
      <c r="A105" s="163" t="s">
        <v>300</v>
      </c>
      <c r="B105" s="163" t="s">
        <v>103</v>
      </c>
      <c r="C105" s="163" t="s">
        <v>298</v>
      </c>
      <c r="D105" s="164" t="s">
        <v>301</v>
      </c>
      <c r="E105" s="165" t="s">
        <v>302</v>
      </c>
      <c r="F105" s="163" t="s">
        <v>303</v>
      </c>
      <c r="G105" s="166">
        <v>55</v>
      </c>
      <c r="H105" s="167">
        <v>0</v>
      </c>
      <c r="I105" s="167">
        <f>ROUND(G105*H105,2)</f>
        <v>0</v>
      </c>
      <c r="J105" s="168">
        <v>7.3599999999999999E-2</v>
      </c>
      <c r="K105" s="166">
        <f>G105*J105</f>
        <v>4.048</v>
      </c>
      <c r="L105" s="168">
        <v>0</v>
      </c>
      <c r="M105" s="166">
        <f>G105*L105</f>
        <v>0</v>
      </c>
      <c r="N105" s="169" t="s">
        <v>350</v>
      </c>
      <c r="O105" s="170">
        <v>16</v>
      </c>
      <c r="P105" s="14" t="s">
        <v>108</v>
      </c>
    </row>
    <row r="106" spans="1:19" s="14" customFormat="1" ht="15.75" customHeight="1">
      <c r="D106" s="171"/>
      <c r="E106" s="172" t="s">
        <v>304</v>
      </c>
      <c r="G106" s="173">
        <v>51</v>
      </c>
      <c r="P106" s="171" t="s">
        <v>108</v>
      </c>
      <c r="Q106" s="171" t="s">
        <v>108</v>
      </c>
      <c r="R106" s="171" t="s">
        <v>123</v>
      </c>
      <c r="S106" s="171" t="s">
        <v>100</v>
      </c>
    </row>
    <row r="107" spans="1:19" s="14" customFormat="1" ht="15.75" customHeight="1">
      <c r="D107" s="171"/>
      <c r="E107" s="172" t="s">
        <v>305</v>
      </c>
      <c r="G107" s="173">
        <v>4</v>
      </c>
      <c r="P107" s="171" t="s">
        <v>108</v>
      </c>
      <c r="Q107" s="171" t="s">
        <v>108</v>
      </c>
      <c r="R107" s="171" t="s">
        <v>123</v>
      </c>
      <c r="S107" s="171" t="s">
        <v>100</v>
      </c>
    </row>
    <row r="108" spans="1:19" s="14" customFormat="1" ht="15.75" customHeight="1">
      <c r="D108" s="174"/>
      <c r="E108" s="175" t="s">
        <v>154</v>
      </c>
      <c r="G108" s="176">
        <v>55</v>
      </c>
      <c r="P108" s="174" t="s">
        <v>108</v>
      </c>
      <c r="Q108" s="174" t="s">
        <v>115</v>
      </c>
      <c r="R108" s="174" t="s">
        <v>123</v>
      </c>
      <c r="S108" s="174" t="s">
        <v>101</v>
      </c>
    </row>
    <row r="109" spans="1:19" s="14" customFormat="1" ht="13.5" customHeight="1">
      <c r="A109" s="177" t="s">
        <v>306</v>
      </c>
      <c r="B109" s="177" t="s">
        <v>174</v>
      </c>
      <c r="C109" s="177" t="s">
        <v>175</v>
      </c>
      <c r="D109" s="178" t="s">
        <v>307</v>
      </c>
      <c r="E109" s="179" t="s">
        <v>308</v>
      </c>
      <c r="F109" s="177" t="s">
        <v>303</v>
      </c>
      <c r="G109" s="180">
        <v>41.6</v>
      </c>
      <c r="H109" s="181">
        <v>0</v>
      </c>
      <c r="I109" s="181">
        <f>ROUND(G109*H109,2)</f>
        <v>0</v>
      </c>
      <c r="J109" s="182">
        <v>9.7199999999999995E-2</v>
      </c>
      <c r="K109" s="180">
        <f>G109*J109</f>
        <v>4.04352</v>
      </c>
      <c r="L109" s="182">
        <v>0</v>
      </c>
      <c r="M109" s="180">
        <f>G109*L109</f>
        <v>0</v>
      </c>
      <c r="N109" s="183" t="s">
        <v>350</v>
      </c>
      <c r="O109" s="184">
        <v>32</v>
      </c>
      <c r="P109" s="185" t="s">
        <v>108</v>
      </c>
    </row>
    <row r="110" spans="1:19" s="14" customFormat="1" ht="15.75" customHeight="1">
      <c r="D110" s="171"/>
      <c r="E110" s="172" t="s">
        <v>309</v>
      </c>
      <c r="G110" s="173">
        <v>28</v>
      </c>
      <c r="P110" s="171" t="s">
        <v>108</v>
      </c>
      <c r="Q110" s="171" t="s">
        <v>108</v>
      </c>
      <c r="R110" s="171" t="s">
        <v>123</v>
      </c>
      <c r="S110" s="171" t="s">
        <v>100</v>
      </c>
    </row>
    <row r="111" spans="1:19" s="14" customFormat="1" ht="15.75" customHeight="1">
      <c r="D111" s="171"/>
      <c r="E111" s="172" t="s">
        <v>310</v>
      </c>
      <c r="G111" s="173">
        <v>1.8</v>
      </c>
      <c r="P111" s="171" t="s">
        <v>108</v>
      </c>
      <c r="Q111" s="171" t="s">
        <v>108</v>
      </c>
      <c r="R111" s="171" t="s">
        <v>123</v>
      </c>
      <c r="S111" s="171" t="s">
        <v>100</v>
      </c>
    </row>
    <row r="112" spans="1:19" s="14" customFormat="1" ht="15.75" customHeight="1">
      <c r="D112" s="171"/>
      <c r="E112" s="172" t="s">
        <v>311</v>
      </c>
      <c r="G112" s="173">
        <v>0.9</v>
      </c>
      <c r="P112" s="171" t="s">
        <v>108</v>
      </c>
      <c r="Q112" s="171" t="s">
        <v>108</v>
      </c>
      <c r="R112" s="171" t="s">
        <v>123</v>
      </c>
      <c r="S112" s="171" t="s">
        <v>100</v>
      </c>
    </row>
    <row r="113" spans="1:19" s="14" customFormat="1" ht="15.75" customHeight="1">
      <c r="D113" s="171"/>
      <c r="E113" s="172" t="s">
        <v>312</v>
      </c>
      <c r="G113" s="173">
        <v>0.9</v>
      </c>
      <c r="P113" s="171" t="s">
        <v>108</v>
      </c>
      <c r="Q113" s="171" t="s">
        <v>108</v>
      </c>
      <c r="R113" s="171" t="s">
        <v>123</v>
      </c>
      <c r="S113" s="171" t="s">
        <v>100</v>
      </c>
    </row>
    <row r="114" spans="1:19" s="14" customFormat="1" ht="15.75" customHeight="1">
      <c r="D114" s="171"/>
      <c r="E114" s="172" t="s">
        <v>313</v>
      </c>
      <c r="G114" s="173">
        <v>10</v>
      </c>
      <c r="P114" s="171" t="s">
        <v>108</v>
      </c>
      <c r="Q114" s="171" t="s">
        <v>108</v>
      </c>
      <c r="R114" s="171" t="s">
        <v>123</v>
      </c>
      <c r="S114" s="171" t="s">
        <v>100</v>
      </c>
    </row>
    <row r="115" spans="1:19" s="14" customFormat="1" ht="15.75" customHeight="1">
      <c r="D115" s="174"/>
      <c r="E115" s="175" t="s">
        <v>154</v>
      </c>
      <c r="G115" s="176">
        <v>41.6</v>
      </c>
      <c r="P115" s="174" t="s">
        <v>108</v>
      </c>
      <c r="Q115" s="174" t="s">
        <v>115</v>
      </c>
      <c r="R115" s="174" t="s">
        <v>123</v>
      </c>
      <c r="S115" s="174" t="s">
        <v>101</v>
      </c>
    </row>
    <row r="116" spans="1:19" s="14" customFormat="1" ht="13.5" customHeight="1">
      <c r="A116" s="163" t="s">
        <v>314</v>
      </c>
      <c r="B116" s="163" t="s">
        <v>103</v>
      </c>
      <c r="C116" s="163" t="s">
        <v>315</v>
      </c>
      <c r="D116" s="164" t="s">
        <v>316</v>
      </c>
      <c r="E116" s="165" t="s">
        <v>317</v>
      </c>
      <c r="F116" s="163" t="s">
        <v>318</v>
      </c>
      <c r="G116" s="166">
        <v>30</v>
      </c>
      <c r="H116" s="167">
        <v>0</v>
      </c>
      <c r="I116" s="167">
        <f>ROUND(G116*H116,2)</f>
        <v>0</v>
      </c>
      <c r="J116" s="168">
        <v>0.1075</v>
      </c>
      <c r="K116" s="166">
        <f>G116*J116</f>
        <v>3.2250000000000001</v>
      </c>
      <c r="L116" s="168">
        <v>0</v>
      </c>
      <c r="M116" s="166">
        <f>G116*L116</f>
        <v>0</v>
      </c>
      <c r="N116" s="169" t="s">
        <v>350</v>
      </c>
      <c r="O116" s="170">
        <v>16</v>
      </c>
      <c r="P116" s="14" t="s">
        <v>108</v>
      </c>
    </row>
    <row r="117" spans="1:19" s="14" customFormat="1" ht="15.75" customHeight="1">
      <c r="D117" s="171"/>
      <c r="E117" s="172" t="s">
        <v>319</v>
      </c>
      <c r="G117" s="173">
        <v>30</v>
      </c>
      <c r="P117" s="171" t="s">
        <v>108</v>
      </c>
      <c r="Q117" s="171" t="s">
        <v>108</v>
      </c>
      <c r="R117" s="171" t="s">
        <v>123</v>
      </c>
      <c r="S117" s="171" t="s">
        <v>101</v>
      </c>
    </row>
    <row r="118" spans="1:19" s="14" customFormat="1" ht="13.5" customHeight="1">
      <c r="A118" s="163" t="s">
        <v>320</v>
      </c>
      <c r="B118" s="163" t="s">
        <v>103</v>
      </c>
      <c r="C118" s="163" t="s">
        <v>298</v>
      </c>
      <c r="D118" s="164" t="s">
        <v>321</v>
      </c>
      <c r="E118" s="165" t="s">
        <v>322</v>
      </c>
      <c r="F118" s="163" t="s">
        <v>164</v>
      </c>
      <c r="G118" s="166">
        <v>11.317</v>
      </c>
      <c r="H118" s="167">
        <v>0</v>
      </c>
      <c r="I118" s="167">
        <f>ROUND(G118*H118,2)</f>
        <v>0</v>
      </c>
      <c r="J118" s="168">
        <v>0</v>
      </c>
      <c r="K118" s="166">
        <f>G118*J118</f>
        <v>0</v>
      </c>
      <c r="L118" s="168">
        <v>0</v>
      </c>
      <c r="M118" s="166">
        <f>G118*L118</f>
        <v>0</v>
      </c>
      <c r="N118" s="169" t="s">
        <v>349</v>
      </c>
      <c r="O118" s="170">
        <v>16</v>
      </c>
      <c r="P118" s="14" t="s">
        <v>108</v>
      </c>
    </row>
    <row r="119" spans="1:19" s="136" customFormat="1" ht="12.75" customHeight="1">
      <c r="B119" s="141" t="s">
        <v>60</v>
      </c>
      <c r="D119" s="142" t="s">
        <v>323</v>
      </c>
      <c r="E119" s="142" t="s">
        <v>324</v>
      </c>
      <c r="I119" s="143">
        <f>SUM(I120:I122)</f>
        <v>0</v>
      </c>
      <c r="K119" s="144">
        <f>SUM(K120:K122)</f>
        <v>0</v>
      </c>
      <c r="M119" s="144">
        <f>SUM(M120:M122)</f>
        <v>0</v>
      </c>
      <c r="P119" s="142" t="s">
        <v>101</v>
      </c>
    </row>
    <row r="120" spans="1:19" s="14" customFormat="1" ht="13.5" customHeight="1">
      <c r="A120" s="163" t="s">
        <v>325</v>
      </c>
      <c r="B120" s="163" t="s">
        <v>103</v>
      </c>
      <c r="C120" s="163" t="s">
        <v>326</v>
      </c>
      <c r="D120" s="164" t="s">
        <v>327</v>
      </c>
      <c r="E120" s="165" t="s">
        <v>328</v>
      </c>
      <c r="F120" s="163" t="s">
        <v>318</v>
      </c>
      <c r="G120" s="166">
        <v>2</v>
      </c>
      <c r="H120" s="167">
        <v>0</v>
      </c>
      <c r="I120" s="167">
        <f>ROUND(G120*H120,2)</f>
        <v>0</v>
      </c>
      <c r="J120" s="168">
        <v>0</v>
      </c>
      <c r="K120" s="166">
        <f>G120*J120</f>
        <v>0</v>
      </c>
      <c r="L120" s="168">
        <v>0</v>
      </c>
      <c r="M120" s="166">
        <f>G120*L120</f>
        <v>0</v>
      </c>
      <c r="N120" s="169" t="s">
        <v>350</v>
      </c>
      <c r="O120" s="170">
        <v>16</v>
      </c>
      <c r="P120" s="14" t="s">
        <v>108</v>
      </c>
    </row>
    <row r="121" spans="1:19" s="14" customFormat="1" ht="13.5" customHeight="1">
      <c r="A121" s="163" t="s">
        <v>329</v>
      </c>
      <c r="B121" s="163" t="s">
        <v>103</v>
      </c>
      <c r="C121" s="163" t="s">
        <v>326</v>
      </c>
      <c r="D121" s="164" t="s">
        <v>330</v>
      </c>
      <c r="E121" s="165" t="s">
        <v>331</v>
      </c>
      <c r="F121" s="163" t="s">
        <v>318</v>
      </c>
      <c r="G121" s="166">
        <v>1</v>
      </c>
      <c r="H121" s="167">
        <v>0</v>
      </c>
      <c r="I121" s="167">
        <f>ROUND(G121*H121,2)</f>
        <v>0</v>
      </c>
      <c r="J121" s="168">
        <v>0</v>
      </c>
      <c r="K121" s="166">
        <f>G121*J121</f>
        <v>0</v>
      </c>
      <c r="L121" s="168">
        <v>0</v>
      </c>
      <c r="M121" s="166">
        <f>G121*L121</f>
        <v>0</v>
      </c>
      <c r="N121" s="169" t="s">
        <v>350</v>
      </c>
      <c r="O121" s="170">
        <v>16</v>
      </c>
      <c r="P121" s="14" t="s">
        <v>108</v>
      </c>
    </row>
    <row r="122" spans="1:19" s="14" customFormat="1" ht="13.5" customHeight="1">
      <c r="A122" s="163" t="s">
        <v>332</v>
      </c>
      <c r="B122" s="163" t="s">
        <v>103</v>
      </c>
      <c r="C122" s="163" t="s">
        <v>326</v>
      </c>
      <c r="D122" s="164" t="s">
        <v>132</v>
      </c>
      <c r="E122" s="165" t="s">
        <v>333</v>
      </c>
      <c r="F122" s="163" t="s">
        <v>318</v>
      </c>
      <c r="G122" s="166">
        <v>1</v>
      </c>
      <c r="H122" s="167">
        <v>0</v>
      </c>
      <c r="I122" s="167">
        <f>ROUND(G122*H122,2)</f>
        <v>0</v>
      </c>
      <c r="J122" s="168">
        <v>0</v>
      </c>
      <c r="K122" s="166">
        <f>G122*J122</f>
        <v>0</v>
      </c>
      <c r="L122" s="168">
        <v>0</v>
      </c>
      <c r="M122" s="166">
        <f>G122*L122</f>
        <v>0</v>
      </c>
      <c r="N122" s="169" t="s">
        <v>350</v>
      </c>
      <c r="O122" s="170">
        <v>16</v>
      </c>
      <c r="P122" s="14" t="s">
        <v>108</v>
      </c>
    </row>
    <row r="123" spans="1:19" s="136" customFormat="1" ht="12.75" customHeight="1">
      <c r="B123" s="137" t="s">
        <v>60</v>
      </c>
      <c r="D123" s="138" t="s">
        <v>334</v>
      </c>
      <c r="E123" s="138" t="s">
        <v>38</v>
      </c>
      <c r="I123" s="139">
        <f>SUM(I124:I129)</f>
        <v>0</v>
      </c>
      <c r="K123" s="140">
        <f>SUM(K124:K129)</f>
        <v>0</v>
      </c>
      <c r="M123" s="140">
        <f>SUM(M124:M129)</f>
        <v>0</v>
      </c>
      <c r="P123" s="138" t="s">
        <v>100</v>
      </c>
    </row>
    <row r="124" spans="1:19" s="14" customFormat="1" ht="13.5" customHeight="1">
      <c r="A124" s="163" t="s">
        <v>335</v>
      </c>
      <c r="B124" s="163" t="s">
        <v>103</v>
      </c>
      <c r="C124" s="163" t="s">
        <v>104</v>
      </c>
      <c r="D124" s="164" t="s">
        <v>336</v>
      </c>
      <c r="E124" s="165" t="s">
        <v>42</v>
      </c>
      <c r="F124" s="163"/>
      <c r="G124" s="166">
        <v>1</v>
      </c>
      <c r="H124" s="167">
        <v>0</v>
      </c>
      <c r="I124" s="167">
        <f>ROUND(G124*H124,2)</f>
        <v>0</v>
      </c>
      <c r="J124" s="168">
        <v>0</v>
      </c>
      <c r="K124" s="166">
        <f>G124*J124</f>
        <v>0</v>
      </c>
      <c r="L124" s="168">
        <v>0</v>
      </c>
      <c r="M124" s="166">
        <f>G124*L124</f>
        <v>0</v>
      </c>
      <c r="N124" s="169" t="s">
        <v>350</v>
      </c>
      <c r="O124" s="170">
        <v>512</v>
      </c>
      <c r="P124" s="14" t="s">
        <v>101</v>
      </c>
    </row>
    <row r="125" spans="1:19" s="14" customFormat="1" ht="15.75" customHeight="1">
      <c r="D125" s="186"/>
      <c r="E125" s="187" t="s">
        <v>337</v>
      </c>
      <c r="G125" s="188"/>
      <c r="P125" s="186" t="s">
        <v>101</v>
      </c>
      <c r="Q125" s="186" t="s">
        <v>101</v>
      </c>
      <c r="R125" s="186" t="s">
        <v>123</v>
      </c>
      <c r="S125" s="186" t="s">
        <v>100</v>
      </c>
    </row>
    <row r="126" spans="1:19" s="14" customFormat="1" ht="15.75" customHeight="1">
      <c r="D126" s="186"/>
      <c r="E126" s="187" t="s">
        <v>338</v>
      </c>
      <c r="G126" s="188"/>
      <c r="P126" s="186" t="s">
        <v>101</v>
      </c>
      <c r="Q126" s="186" t="s">
        <v>101</v>
      </c>
      <c r="R126" s="186" t="s">
        <v>123</v>
      </c>
      <c r="S126" s="186" t="s">
        <v>100</v>
      </c>
    </row>
    <row r="127" spans="1:19" s="14" customFormat="1" ht="15.75" customHeight="1">
      <c r="D127" s="171"/>
      <c r="E127" s="172" t="s">
        <v>339</v>
      </c>
      <c r="G127" s="173">
        <v>1</v>
      </c>
      <c r="P127" s="171" t="s">
        <v>101</v>
      </c>
      <c r="Q127" s="171" t="s">
        <v>108</v>
      </c>
      <c r="R127" s="171" t="s">
        <v>123</v>
      </c>
      <c r="S127" s="171" t="s">
        <v>101</v>
      </c>
    </row>
    <row r="128" spans="1:19" s="14" customFormat="1" ht="13.5" customHeight="1">
      <c r="A128" s="163" t="s">
        <v>340</v>
      </c>
      <c r="B128" s="163" t="s">
        <v>103</v>
      </c>
      <c r="C128" s="163" t="s">
        <v>104</v>
      </c>
      <c r="D128" s="164" t="s">
        <v>341</v>
      </c>
      <c r="E128" s="165" t="s">
        <v>342</v>
      </c>
      <c r="F128" s="163"/>
      <c r="G128" s="166">
        <v>1</v>
      </c>
      <c r="H128" s="167">
        <v>0</v>
      </c>
      <c r="I128" s="167">
        <f>ROUND(G128*H128,2)</f>
        <v>0</v>
      </c>
      <c r="J128" s="168">
        <v>0</v>
      </c>
      <c r="K128" s="166">
        <f>G128*J128</f>
        <v>0</v>
      </c>
      <c r="L128" s="168">
        <v>0</v>
      </c>
      <c r="M128" s="166">
        <f>G128*L128</f>
        <v>0</v>
      </c>
      <c r="N128" s="169" t="s">
        <v>350</v>
      </c>
      <c r="O128" s="170">
        <v>512</v>
      </c>
      <c r="P128" s="14" t="s">
        <v>101</v>
      </c>
    </row>
    <row r="129" spans="4:19" s="14" customFormat="1" ht="15.75" customHeight="1">
      <c r="D129" s="171"/>
      <c r="E129" s="172" t="s">
        <v>343</v>
      </c>
      <c r="G129" s="173">
        <v>1</v>
      </c>
      <c r="P129" s="171" t="s">
        <v>101</v>
      </c>
      <c r="Q129" s="171" t="s">
        <v>108</v>
      </c>
      <c r="R129" s="171" t="s">
        <v>123</v>
      </c>
      <c r="S129" s="171" t="s">
        <v>101</v>
      </c>
    </row>
    <row r="130" spans="4:19" s="145" customFormat="1" ht="12.75" customHeight="1">
      <c r="E130" s="146" t="s">
        <v>84</v>
      </c>
      <c r="I130" s="147">
        <f>I14+I103+I123</f>
        <v>0</v>
      </c>
      <c r="K130" s="148">
        <f>K14+K103+K123</f>
        <v>319.33045999999996</v>
      </c>
      <c r="M130" s="148">
        <f>M14+M103+M123</f>
        <v>38.739499999999992</v>
      </c>
    </row>
  </sheetData>
  <printOptions horizontalCentered="1"/>
  <pageMargins left="0.59055119752883911" right="0.59055119752883911" top="0.59055119752883911" bottom="0.59055119752883911" header="0" footer="0"/>
  <pageSetup paperSize="9" scale="84" fitToHeight="999" orientation="landscape" horizontalDpi="1200" verticalDpi="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 customHeight="1"/>
  <cols>
    <col min="1" max="16384" width="9" style="1"/>
  </cols>
  <sheetData/>
  <pageMargins left="0.69999998807907104" right="0.69999998807907104" top="0.75" bottom="0.75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Krycí list</vt:lpstr>
      <vt:lpstr>Rekapitulace</vt:lpstr>
      <vt:lpstr>Soupis</vt:lpstr>
      <vt:lpstr>#Figury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Karel Záloha</dc:creator>
  <cp:lastModifiedBy>Karel Záloha</cp:lastModifiedBy>
  <dcterms:created xsi:type="dcterms:W3CDTF">2016-01-14T14:20:02Z</dcterms:created>
  <dcterms:modified xsi:type="dcterms:W3CDTF">2016-01-14T14:24:07Z</dcterms:modified>
</cp:coreProperties>
</file>