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71206-01 - oprava vnější..." sheetId="2" r:id="rId2"/>
    <sheet name="170109-02 - truhlářské vý..." sheetId="3" r:id="rId3"/>
    <sheet name="170109-03 - klempířské vý..." sheetId="4" r:id="rId4"/>
    <sheet name="171206-04 - zastřešení a ..." sheetId="5" r:id="rId5"/>
  </sheets>
  <definedNames>
    <definedName name="_xlnm.Print_Area" localSheetId="0">'Rekapitulace stavby'!$C$4:$AP$70,'Rekapitulace stavby'!$C$76:$AP$108</definedName>
    <definedName name="_xlnm.Print_Area" localSheetId="1">'171206-01 - oprava vnější...'!$C$4:$Q$70,'171206-01 - oprava vnější...'!$C$76:$Q$103,'171206-01 - oprava vnější...'!$C$109:$Q$162</definedName>
    <definedName name="_xlnm.Print_Area" localSheetId="2">'170109-02 - truhlářské vý...'!$C$4:$Q$70,'170109-02 - truhlářské vý...'!$C$76:$Q$103,'170109-02 - truhlářské vý...'!$C$109:$Q$217</definedName>
    <definedName name="_xlnm.Print_Area" localSheetId="3">'170109-03 - klempířské vý...'!$C$4:$Q$70,'170109-03 - klempířské vý...'!$C$76:$Q$102,'170109-03 - klempířské vý...'!$C$108:$Q$162</definedName>
    <definedName name="_xlnm.Print_Area" localSheetId="4">'171206-04 - zastřešení a ...'!$C$4:$Q$70,'171206-04 - zastřešení a ...'!$C$76:$Q$115,'171206-04 - zastřešení a ...'!$C$121:$Q$275</definedName>
  </definedNames>
  <calcPr/>
</workbook>
</file>

<file path=xl/calcChain.xml><?xml version="1.0" encoding="utf-8"?>
<calcChain xmlns="http://schemas.openxmlformats.org/spreadsheetml/2006/main">
  <c i="5" r="N270"/>
  <c r="BK270"/>
  <c r="AA266"/>
  <c r="Y266"/>
  <c r="W266"/>
  <c r="N266"/>
  <c r="BK266"/>
  <c r="AA265"/>
  <c r="Y265"/>
  <c r="W265"/>
  <c r="N265"/>
  <c r="BK265"/>
  <c r="AA251"/>
  <c r="Y251"/>
  <c r="W251"/>
  <c r="N251"/>
  <c r="BK251"/>
  <c r="AA239"/>
  <c r="Y239"/>
  <c r="W239"/>
  <c r="N239"/>
  <c r="BK239"/>
  <c r="AA230"/>
  <c r="Y230"/>
  <c r="W230"/>
  <c r="N230"/>
  <c r="BK230"/>
  <c r="AA226"/>
  <c r="Y226"/>
  <c r="W226"/>
  <c r="N226"/>
  <c r="BK226"/>
  <c r="AA209"/>
  <c r="Y209"/>
  <c r="W209"/>
  <c r="N209"/>
  <c r="BK209"/>
  <c r="AA187"/>
  <c r="Y187"/>
  <c r="W187"/>
  <c r="N187"/>
  <c r="BK187"/>
  <c r="AA180"/>
  <c r="Y180"/>
  <c r="W180"/>
  <c r="N180"/>
  <c r="BK180"/>
  <c r="AA172"/>
  <c r="Y172"/>
  <c r="W172"/>
  <c r="N172"/>
  <c r="BK172"/>
  <c r="AA171"/>
  <c r="Y171"/>
  <c r="W171"/>
  <c r="N171"/>
  <c r="BK171"/>
  <c r="AA169"/>
  <c r="Y169"/>
  <c r="W169"/>
  <c r="N169"/>
  <c r="BK169"/>
  <c r="AA153"/>
  <c r="Y153"/>
  <c r="W153"/>
  <c r="N153"/>
  <c r="BK153"/>
  <c r="AA136"/>
  <c r="Y136"/>
  <c r="W136"/>
  <c r="N136"/>
  <c r="BK136"/>
  <c r="AA134"/>
  <c r="Y134"/>
  <c r="W134"/>
  <c r="N134"/>
  <c r="BK134"/>
  <c r="AA133"/>
  <c r="Y133"/>
  <c r="W133"/>
  <c r="N133"/>
  <c r="BK133"/>
  <c r="AA132"/>
  <c r="Y132"/>
  <c r="W132"/>
  <c r="N132"/>
  <c r="BK132"/>
  <c i="1" r="BD91"/>
  <c r="BC91"/>
  <c r="BB91"/>
  <c r="BA91"/>
  <c r="AZ91"/>
  <c r="AY91"/>
  <c r="AX91"/>
  <c r="AW91"/>
  <c r="AV91"/>
  <c r="AU91"/>
  <c r="AG91"/>
  <c r="AS91"/>
  <c i="5" r="H36"/>
  <c r="H35"/>
  <c r="H34"/>
  <c r="M33"/>
  <c r="H33"/>
  <c r="M32"/>
  <c r="H32"/>
  <c r="BI275"/>
  <c r="BH275"/>
  <c r="BG275"/>
  <c r="BF275"/>
  <c r="BE275"/>
  <c r="N275"/>
  <c r="BK275"/>
  <c r="BI274"/>
  <c r="BH274"/>
  <c r="BG274"/>
  <c r="BF274"/>
  <c r="BE274"/>
  <c r="N274"/>
  <c r="BK274"/>
  <c r="BI273"/>
  <c r="BH273"/>
  <c r="BG273"/>
  <c r="BF273"/>
  <c r="BE273"/>
  <c r="N273"/>
  <c r="BK273"/>
  <c r="BI272"/>
  <c r="BH272"/>
  <c r="BG272"/>
  <c r="BF272"/>
  <c r="BE272"/>
  <c r="N272"/>
  <c r="BK272"/>
  <c r="BI271"/>
  <c r="BH271"/>
  <c r="BG271"/>
  <c r="BF271"/>
  <c r="BE271"/>
  <c r="N271"/>
  <c r="BK271"/>
  <c r="N105"/>
  <c r="N88"/>
  <c r="BI267"/>
  <c r="BH267"/>
  <c r="BG267"/>
  <c r="BF267"/>
  <c r="BE267"/>
  <c r="AA267"/>
  <c r="Y267"/>
  <c r="W267"/>
  <c r="BK267"/>
  <c r="N267"/>
  <c r="N104"/>
  <c r="N103"/>
  <c r="BI262"/>
  <c r="BH262"/>
  <c r="BG262"/>
  <c r="BF262"/>
  <c r="BE262"/>
  <c r="AA262"/>
  <c r="Y262"/>
  <c r="W262"/>
  <c r="BK262"/>
  <c r="N262"/>
  <c r="BI260"/>
  <c r="BH260"/>
  <c r="BG260"/>
  <c r="BF260"/>
  <c r="BE260"/>
  <c r="AA260"/>
  <c r="Y260"/>
  <c r="W260"/>
  <c r="BK260"/>
  <c r="N260"/>
  <c r="BI258"/>
  <c r="BH258"/>
  <c r="BG258"/>
  <c r="BF258"/>
  <c r="BE258"/>
  <c r="AA258"/>
  <c r="Y258"/>
  <c r="W258"/>
  <c r="BK258"/>
  <c r="N258"/>
  <c r="BI256"/>
  <c r="BH256"/>
  <c r="BG256"/>
  <c r="BF256"/>
  <c r="BE256"/>
  <c r="AA256"/>
  <c r="Y256"/>
  <c r="W256"/>
  <c r="BK256"/>
  <c r="N256"/>
  <c r="BI252"/>
  <c r="BH252"/>
  <c r="BG252"/>
  <c r="BF252"/>
  <c r="BE252"/>
  <c r="AA252"/>
  <c r="Y252"/>
  <c r="W252"/>
  <c r="BK252"/>
  <c r="N252"/>
  <c r="N102"/>
  <c r="BI250"/>
  <c r="BH250"/>
  <c r="BG250"/>
  <c r="BF250"/>
  <c r="BE250"/>
  <c r="AA250"/>
  <c r="Y250"/>
  <c r="W250"/>
  <c r="BK250"/>
  <c r="N250"/>
  <c r="BI249"/>
  <c r="BH249"/>
  <c r="BG249"/>
  <c r="BF249"/>
  <c r="BE249"/>
  <c r="AA249"/>
  <c r="Y249"/>
  <c r="W249"/>
  <c r="BK249"/>
  <c r="N249"/>
  <c r="BI248"/>
  <c r="BH248"/>
  <c r="BG248"/>
  <c r="BF248"/>
  <c r="BE248"/>
  <c r="AA248"/>
  <c r="Y248"/>
  <c r="W248"/>
  <c r="BK248"/>
  <c r="N248"/>
  <c r="BI246"/>
  <c r="BH246"/>
  <c r="BG246"/>
  <c r="BF246"/>
  <c r="BE246"/>
  <c r="AA246"/>
  <c r="Y246"/>
  <c r="W246"/>
  <c r="BK246"/>
  <c r="N246"/>
  <c r="BI245"/>
  <c r="BH245"/>
  <c r="BG245"/>
  <c r="BF245"/>
  <c r="BE245"/>
  <c r="AA245"/>
  <c r="Y245"/>
  <c r="W245"/>
  <c r="BK245"/>
  <c r="N245"/>
  <c r="BI243"/>
  <c r="BH243"/>
  <c r="BG243"/>
  <c r="BF243"/>
  <c r="BE243"/>
  <c r="AA243"/>
  <c r="Y243"/>
  <c r="W243"/>
  <c r="BK243"/>
  <c r="N243"/>
  <c r="BI241"/>
  <c r="BH241"/>
  <c r="BG241"/>
  <c r="BF241"/>
  <c r="BE241"/>
  <c r="AA241"/>
  <c r="Y241"/>
  <c r="W241"/>
  <c r="BK241"/>
  <c r="N241"/>
  <c r="BI240"/>
  <c r="BH240"/>
  <c r="BG240"/>
  <c r="BF240"/>
  <c r="BE240"/>
  <c r="AA240"/>
  <c r="Y240"/>
  <c r="W240"/>
  <c r="BK240"/>
  <c r="N240"/>
  <c r="N101"/>
  <c r="BI238"/>
  <c r="BH238"/>
  <c r="BG238"/>
  <c r="BF238"/>
  <c r="BE238"/>
  <c r="AA238"/>
  <c r="Y238"/>
  <c r="W238"/>
  <c r="BK238"/>
  <c r="N238"/>
  <c r="BI237"/>
  <c r="BH237"/>
  <c r="BG237"/>
  <c r="BF237"/>
  <c r="BE237"/>
  <c r="AA237"/>
  <c r="Y237"/>
  <c r="W237"/>
  <c r="BK237"/>
  <c r="N237"/>
  <c r="BI234"/>
  <c r="BH234"/>
  <c r="BG234"/>
  <c r="BF234"/>
  <c r="BE234"/>
  <c r="AA234"/>
  <c r="Y234"/>
  <c r="W234"/>
  <c r="BK234"/>
  <c r="N234"/>
  <c r="BI231"/>
  <c r="BH231"/>
  <c r="BG231"/>
  <c r="BF231"/>
  <c r="BE231"/>
  <c r="AA231"/>
  <c r="Y231"/>
  <c r="W231"/>
  <c r="BK231"/>
  <c r="N231"/>
  <c r="N100"/>
  <c r="BI229"/>
  <c r="BH229"/>
  <c r="BG229"/>
  <c r="BF229"/>
  <c r="BE229"/>
  <c r="AA229"/>
  <c r="Y229"/>
  <c r="W229"/>
  <c r="BK229"/>
  <c r="N229"/>
  <c r="BI227"/>
  <c r="BH227"/>
  <c r="BG227"/>
  <c r="BF227"/>
  <c r="BE227"/>
  <c r="AA227"/>
  <c r="Y227"/>
  <c r="W227"/>
  <c r="BK227"/>
  <c r="N227"/>
  <c r="N99"/>
  <c r="BI225"/>
  <c r="BH225"/>
  <c r="BG225"/>
  <c r="BF225"/>
  <c r="BE225"/>
  <c r="AA225"/>
  <c r="Y225"/>
  <c r="W225"/>
  <c r="BK225"/>
  <c r="N225"/>
  <c r="BI223"/>
  <c r="BH223"/>
  <c r="BG223"/>
  <c r="BF223"/>
  <c r="BE223"/>
  <c r="AA223"/>
  <c r="Y223"/>
  <c r="W223"/>
  <c r="BK223"/>
  <c r="N223"/>
  <c r="BI221"/>
  <c r="BH221"/>
  <c r="BG221"/>
  <c r="BF221"/>
  <c r="BE221"/>
  <c r="AA221"/>
  <c r="Y221"/>
  <c r="W221"/>
  <c r="BK221"/>
  <c r="N221"/>
  <c r="BI219"/>
  <c r="BH219"/>
  <c r="BG219"/>
  <c r="BF219"/>
  <c r="BE219"/>
  <c r="AA219"/>
  <c r="Y219"/>
  <c r="W219"/>
  <c r="BK219"/>
  <c r="N219"/>
  <c r="BI217"/>
  <c r="BH217"/>
  <c r="BG217"/>
  <c r="BF217"/>
  <c r="BE217"/>
  <c r="AA217"/>
  <c r="Y217"/>
  <c r="W217"/>
  <c r="BK217"/>
  <c r="N217"/>
  <c r="BI215"/>
  <c r="BH215"/>
  <c r="BG215"/>
  <c r="BF215"/>
  <c r="BE215"/>
  <c r="AA215"/>
  <c r="Y215"/>
  <c r="W215"/>
  <c r="BK215"/>
  <c r="N215"/>
  <c r="BI213"/>
  <c r="BH213"/>
  <c r="BG213"/>
  <c r="BF213"/>
  <c r="BE213"/>
  <c r="AA213"/>
  <c r="Y213"/>
  <c r="W213"/>
  <c r="BK213"/>
  <c r="N213"/>
  <c r="BI212"/>
  <c r="BH212"/>
  <c r="BG212"/>
  <c r="BF212"/>
  <c r="BE212"/>
  <c r="AA212"/>
  <c r="Y212"/>
  <c r="W212"/>
  <c r="BK212"/>
  <c r="N212"/>
  <c r="BI210"/>
  <c r="BH210"/>
  <c r="BG210"/>
  <c r="BF210"/>
  <c r="BE210"/>
  <c r="AA210"/>
  <c r="Y210"/>
  <c r="W210"/>
  <c r="BK210"/>
  <c r="N210"/>
  <c r="N98"/>
  <c r="BI208"/>
  <c r="BH208"/>
  <c r="BG208"/>
  <c r="BF208"/>
  <c r="BE208"/>
  <c r="AA208"/>
  <c r="Y208"/>
  <c r="W208"/>
  <c r="BK208"/>
  <c r="N208"/>
  <c r="BI206"/>
  <c r="BH206"/>
  <c r="BG206"/>
  <c r="BF206"/>
  <c r="BE206"/>
  <c r="AA206"/>
  <c r="Y206"/>
  <c r="W206"/>
  <c r="BK206"/>
  <c r="N206"/>
  <c r="BI204"/>
  <c r="BH204"/>
  <c r="BG204"/>
  <c r="BF204"/>
  <c r="BE204"/>
  <c r="AA204"/>
  <c r="Y204"/>
  <c r="W204"/>
  <c r="BK204"/>
  <c r="N204"/>
  <c r="BI196"/>
  <c r="BH196"/>
  <c r="BG196"/>
  <c r="BF196"/>
  <c r="BE196"/>
  <c r="AA196"/>
  <c r="Y196"/>
  <c r="W196"/>
  <c r="BK196"/>
  <c r="N196"/>
  <c r="BI188"/>
  <c r="BH188"/>
  <c r="BG188"/>
  <c r="BF188"/>
  <c r="BE188"/>
  <c r="AA188"/>
  <c r="Y188"/>
  <c r="W188"/>
  <c r="BK188"/>
  <c r="N188"/>
  <c r="N97"/>
  <c r="BI186"/>
  <c r="BH186"/>
  <c r="BG186"/>
  <c r="BF186"/>
  <c r="BE186"/>
  <c r="AA186"/>
  <c r="Y186"/>
  <c r="W186"/>
  <c r="BK186"/>
  <c r="N186"/>
  <c r="BI184"/>
  <c r="BH184"/>
  <c r="BG184"/>
  <c r="BF184"/>
  <c r="BE184"/>
  <c r="AA184"/>
  <c r="Y184"/>
  <c r="W184"/>
  <c r="BK184"/>
  <c r="N184"/>
  <c r="BI183"/>
  <c r="BH183"/>
  <c r="BG183"/>
  <c r="BF183"/>
  <c r="BE183"/>
  <c r="AA183"/>
  <c r="Y183"/>
  <c r="W183"/>
  <c r="BK183"/>
  <c r="N183"/>
  <c r="BI181"/>
  <c r="BH181"/>
  <c r="BG181"/>
  <c r="BF181"/>
  <c r="BE181"/>
  <c r="AA181"/>
  <c r="Y181"/>
  <c r="W181"/>
  <c r="BK181"/>
  <c r="N181"/>
  <c r="N96"/>
  <c r="BI179"/>
  <c r="BH179"/>
  <c r="BG179"/>
  <c r="BF179"/>
  <c r="BE179"/>
  <c r="AA179"/>
  <c r="Y179"/>
  <c r="W179"/>
  <c r="BK179"/>
  <c r="N179"/>
  <c r="BI177"/>
  <c r="BH177"/>
  <c r="BG177"/>
  <c r="BF177"/>
  <c r="BE177"/>
  <c r="AA177"/>
  <c r="Y177"/>
  <c r="W177"/>
  <c r="BK177"/>
  <c r="N177"/>
  <c r="BI175"/>
  <c r="BH175"/>
  <c r="BG175"/>
  <c r="BF175"/>
  <c r="BE175"/>
  <c r="AA175"/>
  <c r="Y175"/>
  <c r="W175"/>
  <c r="BK175"/>
  <c r="N175"/>
  <c r="BI173"/>
  <c r="BH173"/>
  <c r="BG173"/>
  <c r="BF173"/>
  <c r="BE173"/>
  <c r="AA173"/>
  <c r="Y173"/>
  <c r="W173"/>
  <c r="BK173"/>
  <c r="N173"/>
  <c r="N95"/>
  <c r="N94"/>
  <c r="BI170"/>
  <c r="BH170"/>
  <c r="BG170"/>
  <c r="BF170"/>
  <c r="BE170"/>
  <c r="AA170"/>
  <c r="Y170"/>
  <c r="W170"/>
  <c r="BK170"/>
  <c r="N170"/>
  <c r="N93"/>
  <c r="BI168"/>
  <c r="BH168"/>
  <c r="BG168"/>
  <c r="BF168"/>
  <c r="BE168"/>
  <c r="AA168"/>
  <c r="Y168"/>
  <c r="W168"/>
  <c r="BK168"/>
  <c r="N168"/>
  <c r="BI167"/>
  <c r="BH167"/>
  <c r="BG167"/>
  <c r="BF167"/>
  <c r="BE167"/>
  <c r="AA167"/>
  <c r="Y167"/>
  <c r="W167"/>
  <c r="BK167"/>
  <c r="N167"/>
  <c r="BI166"/>
  <c r="BH166"/>
  <c r="BG166"/>
  <c r="BF166"/>
  <c r="BE166"/>
  <c r="AA166"/>
  <c r="Y166"/>
  <c r="W166"/>
  <c r="BK166"/>
  <c r="N166"/>
  <c r="BI165"/>
  <c r="BH165"/>
  <c r="BG165"/>
  <c r="BF165"/>
  <c r="BE165"/>
  <c r="AA165"/>
  <c r="Y165"/>
  <c r="W165"/>
  <c r="BK165"/>
  <c r="N165"/>
  <c r="BI164"/>
  <c r="BH164"/>
  <c r="BG164"/>
  <c r="BF164"/>
  <c r="BE164"/>
  <c r="AA164"/>
  <c r="Y164"/>
  <c r="W164"/>
  <c r="BK164"/>
  <c r="N164"/>
  <c r="BI163"/>
  <c r="BH163"/>
  <c r="BG163"/>
  <c r="BF163"/>
  <c r="BE163"/>
  <c r="AA163"/>
  <c r="Y163"/>
  <c r="W163"/>
  <c r="BK163"/>
  <c r="N163"/>
  <c r="BI160"/>
  <c r="BH160"/>
  <c r="BG160"/>
  <c r="BF160"/>
  <c r="BE160"/>
  <c r="AA160"/>
  <c r="Y160"/>
  <c r="W160"/>
  <c r="BK160"/>
  <c r="N160"/>
  <c r="BI158"/>
  <c r="BH158"/>
  <c r="BG158"/>
  <c r="BF158"/>
  <c r="BE158"/>
  <c r="AA158"/>
  <c r="Y158"/>
  <c r="W158"/>
  <c r="BK158"/>
  <c r="N158"/>
  <c r="BI156"/>
  <c r="BH156"/>
  <c r="BG156"/>
  <c r="BF156"/>
  <c r="BE156"/>
  <c r="AA156"/>
  <c r="Y156"/>
  <c r="W156"/>
  <c r="BK156"/>
  <c r="N156"/>
  <c r="BI154"/>
  <c r="BH154"/>
  <c r="BG154"/>
  <c r="BF154"/>
  <c r="BE154"/>
  <c r="AA154"/>
  <c r="Y154"/>
  <c r="W154"/>
  <c r="BK154"/>
  <c r="N154"/>
  <c r="N92"/>
  <c r="BI151"/>
  <c r="BH151"/>
  <c r="BG151"/>
  <c r="BF151"/>
  <c r="BE151"/>
  <c r="AA151"/>
  <c r="Y151"/>
  <c r="W151"/>
  <c r="BK151"/>
  <c r="N151"/>
  <c r="BI150"/>
  <c r="BH150"/>
  <c r="BG150"/>
  <c r="BF150"/>
  <c r="BE150"/>
  <c r="AA150"/>
  <c r="Y150"/>
  <c r="W150"/>
  <c r="BK150"/>
  <c r="N150"/>
  <c r="BI148"/>
  <c r="BH148"/>
  <c r="BG148"/>
  <c r="BF148"/>
  <c r="BE148"/>
  <c r="AA148"/>
  <c r="Y148"/>
  <c r="W148"/>
  <c r="BK148"/>
  <c r="N148"/>
  <c r="BI142"/>
  <c r="BH142"/>
  <c r="BG142"/>
  <c r="BF142"/>
  <c r="BE142"/>
  <c r="AA142"/>
  <c r="Y142"/>
  <c r="W142"/>
  <c r="BK142"/>
  <c r="N142"/>
  <c r="BI140"/>
  <c r="BH140"/>
  <c r="BG140"/>
  <c r="BF140"/>
  <c r="BE140"/>
  <c r="AA140"/>
  <c r="Y140"/>
  <c r="W140"/>
  <c r="BK140"/>
  <c r="N140"/>
  <c r="BI137"/>
  <c r="BH137"/>
  <c r="BG137"/>
  <c r="BF137"/>
  <c r="BE137"/>
  <c r="AA137"/>
  <c r="Y137"/>
  <c r="W137"/>
  <c r="BK137"/>
  <c r="N137"/>
  <c r="N91"/>
  <c r="BI135"/>
  <c r="BH135"/>
  <c r="BG135"/>
  <c r="BF135"/>
  <c r="BE135"/>
  <c r="AA135"/>
  <c r="Y135"/>
  <c r="W135"/>
  <c r="BK135"/>
  <c r="N135"/>
  <c r="N90"/>
  <c r="N89"/>
  <c r="M129"/>
  <c r="F129"/>
  <c r="M128"/>
  <c r="F128"/>
  <c r="M126"/>
  <c r="F126"/>
  <c r="F124"/>
  <c r="F123"/>
  <c r="L115"/>
  <c r="N107"/>
  <c r="BI113"/>
  <c r="BH113"/>
  <c r="BG113"/>
  <c r="BF113"/>
  <c r="BE113"/>
  <c r="N113"/>
  <c r="BI112"/>
  <c r="BH112"/>
  <c r="BG112"/>
  <c r="BF112"/>
  <c r="BE112"/>
  <c r="N112"/>
  <c r="BI111"/>
  <c r="BH111"/>
  <c r="BG111"/>
  <c r="BF111"/>
  <c r="BE111"/>
  <c r="N111"/>
  <c r="BI110"/>
  <c r="BH110"/>
  <c r="BG110"/>
  <c r="BF110"/>
  <c r="BE110"/>
  <c r="N110"/>
  <c r="BI109"/>
  <c r="BH109"/>
  <c r="BG109"/>
  <c r="BF109"/>
  <c r="BE109"/>
  <c r="N109"/>
  <c r="BI108"/>
  <c r="BH108"/>
  <c r="BG108"/>
  <c r="BF108"/>
  <c r="BE108"/>
  <c r="N108"/>
  <c r="M28"/>
  <c r="M27"/>
  <c r="M84"/>
  <c r="F84"/>
  <c r="M83"/>
  <c r="F83"/>
  <c r="M81"/>
  <c r="F81"/>
  <c r="F79"/>
  <c r="F78"/>
  <c r="L38"/>
  <c r="M30"/>
  <c r="O15"/>
  <c r="E15"/>
  <c r="O14"/>
  <c r="O9"/>
  <c r="F6"/>
  <c i="4" r="N157"/>
  <c r="BK157"/>
  <c r="AA150"/>
  <c r="Y150"/>
  <c r="W150"/>
  <c r="N150"/>
  <c r="BK150"/>
  <c r="AA121"/>
  <c r="Y121"/>
  <c r="W121"/>
  <c r="N121"/>
  <c r="BK121"/>
  <c r="AA120"/>
  <c r="Y120"/>
  <c r="W120"/>
  <c r="N120"/>
  <c r="BK120"/>
  <c r="AA119"/>
  <c r="Y119"/>
  <c r="W119"/>
  <c r="N119"/>
  <c r="BK119"/>
  <c i="1" r="BD90"/>
  <c r="BC90"/>
  <c r="BB90"/>
  <c r="BA90"/>
  <c r="AZ90"/>
  <c r="AY90"/>
  <c r="AX90"/>
  <c r="AW90"/>
  <c r="AV90"/>
  <c r="AU90"/>
  <c r="AG90"/>
  <c r="AS90"/>
  <c i="4" r="H36"/>
  <c r="H35"/>
  <c r="H34"/>
  <c r="M33"/>
  <c r="H33"/>
  <c r="M32"/>
  <c r="H32"/>
  <c r="BI162"/>
  <c r="BH162"/>
  <c r="BG162"/>
  <c r="BF162"/>
  <c r="BE162"/>
  <c r="N162"/>
  <c r="BK162"/>
  <c r="BI161"/>
  <c r="BH161"/>
  <c r="BG161"/>
  <c r="BF161"/>
  <c r="BE161"/>
  <c r="N161"/>
  <c r="BK161"/>
  <c r="BI160"/>
  <c r="BH160"/>
  <c r="BG160"/>
  <c r="BF160"/>
  <c r="BE160"/>
  <c r="N160"/>
  <c r="BK160"/>
  <c r="BI159"/>
  <c r="BH159"/>
  <c r="BG159"/>
  <c r="BF159"/>
  <c r="BE159"/>
  <c r="N159"/>
  <c r="BK159"/>
  <c r="BI158"/>
  <c r="BH158"/>
  <c r="BG158"/>
  <c r="BF158"/>
  <c r="BE158"/>
  <c r="N158"/>
  <c r="BK158"/>
  <c r="N92"/>
  <c r="N88"/>
  <c r="BI151"/>
  <c r="BH151"/>
  <c r="BG151"/>
  <c r="BF151"/>
  <c r="BE151"/>
  <c r="AA151"/>
  <c r="Y151"/>
  <c r="W151"/>
  <c r="BK151"/>
  <c r="N151"/>
  <c r="N91"/>
  <c r="BI149"/>
  <c r="BH149"/>
  <c r="BG149"/>
  <c r="BF149"/>
  <c r="BE149"/>
  <c r="AA149"/>
  <c r="Y149"/>
  <c r="W149"/>
  <c r="BK149"/>
  <c r="N149"/>
  <c r="BI148"/>
  <c r="BH148"/>
  <c r="BG148"/>
  <c r="BF148"/>
  <c r="BE148"/>
  <c r="AA148"/>
  <c r="Y148"/>
  <c r="W148"/>
  <c r="BK148"/>
  <c r="N148"/>
  <c r="BI146"/>
  <c r="BH146"/>
  <c r="BG146"/>
  <c r="BF146"/>
  <c r="BE146"/>
  <c r="AA146"/>
  <c r="Y146"/>
  <c r="W146"/>
  <c r="BK146"/>
  <c r="N146"/>
  <c r="BI142"/>
  <c r="BH142"/>
  <c r="BG142"/>
  <c r="BF142"/>
  <c r="BE142"/>
  <c r="AA142"/>
  <c r="Y142"/>
  <c r="W142"/>
  <c r="BK142"/>
  <c r="N142"/>
  <c r="BI133"/>
  <c r="BH133"/>
  <c r="BG133"/>
  <c r="BF133"/>
  <c r="BE133"/>
  <c r="AA133"/>
  <c r="Y133"/>
  <c r="W133"/>
  <c r="BK133"/>
  <c r="N133"/>
  <c r="BI132"/>
  <c r="BH132"/>
  <c r="BG132"/>
  <c r="BF132"/>
  <c r="BE132"/>
  <c r="AA132"/>
  <c r="Y132"/>
  <c r="W132"/>
  <c r="BK132"/>
  <c r="N132"/>
  <c r="BI122"/>
  <c r="BH122"/>
  <c r="BG122"/>
  <c r="BF122"/>
  <c r="BE122"/>
  <c r="AA122"/>
  <c r="Y122"/>
  <c r="W122"/>
  <c r="BK122"/>
  <c r="N122"/>
  <c r="N90"/>
  <c r="N89"/>
  <c r="M116"/>
  <c r="F116"/>
  <c r="M115"/>
  <c r="F115"/>
  <c r="M113"/>
  <c r="F113"/>
  <c r="F111"/>
  <c r="F110"/>
  <c r="L102"/>
  <c r="N94"/>
  <c r="BI100"/>
  <c r="BH100"/>
  <c r="BG100"/>
  <c r="BF100"/>
  <c r="BE100"/>
  <c r="N100"/>
  <c r="BI99"/>
  <c r="BH99"/>
  <c r="BG99"/>
  <c r="BF99"/>
  <c r="BE99"/>
  <c r="N99"/>
  <c r="BI98"/>
  <c r="BH98"/>
  <c r="BG98"/>
  <c r="BF98"/>
  <c r="BE98"/>
  <c r="N98"/>
  <c r="BI97"/>
  <c r="BH97"/>
  <c r="BG97"/>
  <c r="BF97"/>
  <c r="BE97"/>
  <c r="N97"/>
  <c r="BI96"/>
  <c r="BH96"/>
  <c r="BG96"/>
  <c r="BF96"/>
  <c r="BE96"/>
  <c r="N96"/>
  <c r="BI95"/>
  <c r="BH95"/>
  <c r="BG95"/>
  <c r="BF95"/>
  <c r="BE95"/>
  <c r="N95"/>
  <c r="M28"/>
  <c r="M27"/>
  <c r="M84"/>
  <c r="F84"/>
  <c r="M83"/>
  <c r="F83"/>
  <c r="M81"/>
  <c r="F81"/>
  <c r="F79"/>
  <c r="F78"/>
  <c r="L38"/>
  <c r="M30"/>
  <c r="O15"/>
  <c r="E15"/>
  <c r="O14"/>
  <c r="O9"/>
  <c r="F6"/>
  <c i="3" r="N212"/>
  <c r="BK212"/>
  <c r="AA200"/>
  <c r="Y200"/>
  <c r="W200"/>
  <c r="N200"/>
  <c r="BK200"/>
  <c r="AA180"/>
  <c r="Y180"/>
  <c r="W180"/>
  <c r="N180"/>
  <c r="BK180"/>
  <c r="AA122"/>
  <c r="Y122"/>
  <c r="W122"/>
  <c r="N122"/>
  <c r="BK122"/>
  <c r="AA121"/>
  <c r="Y121"/>
  <c r="W121"/>
  <c r="N121"/>
  <c r="BK121"/>
  <c r="AA120"/>
  <c r="Y120"/>
  <c r="W120"/>
  <c r="N120"/>
  <c r="BK120"/>
  <c i="1" r="BD89"/>
  <c r="BC89"/>
  <c r="BB89"/>
  <c r="BA89"/>
  <c r="AZ89"/>
  <c r="AY89"/>
  <c r="AX89"/>
  <c r="AW89"/>
  <c r="AV89"/>
  <c r="AU89"/>
  <c r="AG89"/>
  <c r="AS89"/>
  <c i="3" r="H36"/>
  <c r="H35"/>
  <c r="H34"/>
  <c r="M33"/>
  <c r="H33"/>
  <c r="M32"/>
  <c r="H32"/>
  <c r="BI217"/>
  <c r="BH217"/>
  <c r="BG217"/>
  <c r="BF217"/>
  <c r="BE217"/>
  <c r="N217"/>
  <c r="BK217"/>
  <c r="BI216"/>
  <c r="BH216"/>
  <c r="BG216"/>
  <c r="BF216"/>
  <c r="BE216"/>
  <c r="N216"/>
  <c r="BK216"/>
  <c r="BI215"/>
  <c r="BH215"/>
  <c r="BG215"/>
  <c r="BF215"/>
  <c r="BE215"/>
  <c r="N215"/>
  <c r="BK215"/>
  <c r="BI214"/>
  <c r="BH214"/>
  <c r="BG214"/>
  <c r="BF214"/>
  <c r="BE214"/>
  <c r="N214"/>
  <c r="BK214"/>
  <c r="BI213"/>
  <c r="BH213"/>
  <c r="BG213"/>
  <c r="BF213"/>
  <c r="BE213"/>
  <c r="N213"/>
  <c r="BK213"/>
  <c r="N93"/>
  <c r="N88"/>
  <c r="BI211"/>
  <c r="BH211"/>
  <c r="BG211"/>
  <c r="BF211"/>
  <c r="BE211"/>
  <c r="AA211"/>
  <c r="Y211"/>
  <c r="W211"/>
  <c r="BK211"/>
  <c r="N211"/>
  <c r="BI201"/>
  <c r="BH201"/>
  <c r="BG201"/>
  <c r="BF201"/>
  <c r="BE201"/>
  <c r="AA201"/>
  <c r="Y201"/>
  <c r="W201"/>
  <c r="BK201"/>
  <c r="N201"/>
  <c r="N92"/>
  <c r="BI199"/>
  <c r="BH199"/>
  <c r="BG199"/>
  <c r="BF199"/>
  <c r="BE199"/>
  <c r="AA199"/>
  <c r="Y199"/>
  <c r="W199"/>
  <c r="BK199"/>
  <c r="N199"/>
  <c r="BI196"/>
  <c r="BH196"/>
  <c r="BG196"/>
  <c r="BF196"/>
  <c r="BE196"/>
  <c r="AA196"/>
  <c r="Y196"/>
  <c r="W196"/>
  <c r="BK196"/>
  <c r="N196"/>
  <c r="BI195"/>
  <c r="BH195"/>
  <c r="BG195"/>
  <c r="BF195"/>
  <c r="BE195"/>
  <c r="AA195"/>
  <c r="Y195"/>
  <c r="W195"/>
  <c r="BK195"/>
  <c r="N195"/>
  <c r="BI194"/>
  <c r="BH194"/>
  <c r="BG194"/>
  <c r="BF194"/>
  <c r="BE194"/>
  <c r="AA194"/>
  <c r="Y194"/>
  <c r="W194"/>
  <c r="BK194"/>
  <c r="N194"/>
  <c r="BI193"/>
  <c r="BH193"/>
  <c r="BG193"/>
  <c r="BF193"/>
  <c r="BE193"/>
  <c r="AA193"/>
  <c r="Y193"/>
  <c r="W193"/>
  <c r="BK193"/>
  <c r="N193"/>
  <c r="BI192"/>
  <c r="BH192"/>
  <c r="BG192"/>
  <c r="BF192"/>
  <c r="BE192"/>
  <c r="AA192"/>
  <c r="Y192"/>
  <c r="W192"/>
  <c r="BK192"/>
  <c r="N192"/>
  <c r="BI191"/>
  <c r="BH191"/>
  <c r="BG191"/>
  <c r="BF191"/>
  <c r="BE191"/>
  <c r="AA191"/>
  <c r="Y191"/>
  <c r="W191"/>
  <c r="BK191"/>
  <c r="N191"/>
  <c r="BI181"/>
  <c r="BH181"/>
  <c r="BG181"/>
  <c r="BF181"/>
  <c r="BE181"/>
  <c r="AA181"/>
  <c r="Y181"/>
  <c r="W181"/>
  <c r="BK181"/>
  <c r="N181"/>
  <c r="N91"/>
  <c r="BI179"/>
  <c r="BH179"/>
  <c r="BG179"/>
  <c r="BF179"/>
  <c r="BE179"/>
  <c r="AA179"/>
  <c r="Y179"/>
  <c r="W179"/>
  <c r="BK179"/>
  <c r="N179"/>
  <c r="BI176"/>
  <c r="BH176"/>
  <c r="BG176"/>
  <c r="BF176"/>
  <c r="BE176"/>
  <c r="AA176"/>
  <c r="Y176"/>
  <c r="W176"/>
  <c r="BK176"/>
  <c r="N176"/>
  <c r="BI175"/>
  <c r="BH175"/>
  <c r="BG175"/>
  <c r="BF175"/>
  <c r="BE175"/>
  <c r="AA175"/>
  <c r="Y175"/>
  <c r="W175"/>
  <c r="BK175"/>
  <c r="N175"/>
  <c r="BI172"/>
  <c r="BH172"/>
  <c r="BG172"/>
  <c r="BF172"/>
  <c r="BE172"/>
  <c r="AA172"/>
  <c r="Y172"/>
  <c r="W172"/>
  <c r="BK172"/>
  <c r="N172"/>
  <c r="BI148"/>
  <c r="BH148"/>
  <c r="BG148"/>
  <c r="BF148"/>
  <c r="BE148"/>
  <c r="AA148"/>
  <c r="Y148"/>
  <c r="W148"/>
  <c r="BK148"/>
  <c r="N148"/>
  <c r="BI123"/>
  <c r="BH123"/>
  <c r="BG123"/>
  <c r="BF123"/>
  <c r="BE123"/>
  <c r="AA123"/>
  <c r="Y123"/>
  <c r="W123"/>
  <c r="BK123"/>
  <c r="N123"/>
  <c r="N90"/>
  <c r="N89"/>
  <c r="M117"/>
  <c r="F117"/>
  <c r="M116"/>
  <c r="F116"/>
  <c r="M114"/>
  <c r="F114"/>
  <c r="F112"/>
  <c r="F111"/>
  <c r="L103"/>
  <c r="N95"/>
  <c r="BI101"/>
  <c r="BH101"/>
  <c r="BG101"/>
  <c r="BF101"/>
  <c r="BE101"/>
  <c r="N101"/>
  <c r="BI100"/>
  <c r="BH100"/>
  <c r="BG100"/>
  <c r="BF100"/>
  <c r="BE100"/>
  <c r="N100"/>
  <c r="BI99"/>
  <c r="BH99"/>
  <c r="BG99"/>
  <c r="BF99"/>
  <c r="BE99"/>
  <c r="N99"/>
  <c r="BI98"/>
  <c r="BH98"/>
  <c r="BG98"/>
  <c r="BF98"/>
  <c r="BE98"/>
  <c r="N98"/>
  <c r="BI97"/>
  <c r="BH97"/>
  <c r="BG97"/>
  <c r="BF97"/>
  <c r="BE97"/>
  <c r="N97"/>
  <c r="BI96"/>
  <c r="BH96"/>
  <c r="BG96"/>
  <c r="BF96"/>
  <c r="BE96"/>
  <c r="N96"/>
  <c r="M28"/>
  <c r="M27"/>
  <c r="M84"/>
  <c r="F84"/>
  <c r="M83"/>
  <c r="F83"/>
  <c r="M81"/>
  <c r="F81"/>
  <c r="F79"/>
  <c r="F78"/>
  <c r="L38"/>
  <c r="M30"/>
  <c r="O15"/>
  <c r="E15"/>
  <c r="O14"/>
  <c r="O9"/>
  <c r="F6"/>
  <c i="2" r="N157"/>
  <c r="BK157"/>
  <c r="AA155"/>
  <c r="Y155"/>
  <c r="W155"/>
  <c r="N155"/>
  <c r="BK155"/>
  <c r="AA143"/>
  <c r="Y143"/>
  <c r="W143"/>
  <c r="N143"/>
  <c r="BK143"/>
  <c r="AA122"/>
  <c r="Y122"/>
  <c r="W122"/>
  <c r="N122"/>
  <c r="BK122"/>
  <c r="AA121"/>
  <c r="Y121"/>
  <c r="W121"/>
  <c r="N121"/>
  <c r="BK121"/>
  <c r="AA120"/>
  <c r="Y120"/>
  <c r="W120"/>
  <c r="N120"/>
  <c r="BK120"/>
  <c i="1" r="BD88"/>
  <c r="BC88"/>
  <c r="BB88"/>
  <c r="BA88"/>
  <c r="AZ88"/>
  <c r="AY88"/>
  <c r="AX88"/>
  <c r="AW88"/>
  <c r="AV88"/>
  <c r="AU88"/>
  <c r="AG88"/>
  <c r="AS88"/>
  <c i="2" r="H36"/>
  <c r="H35"/>
  <c r="H34"/>
  <c r="M33"/>
  <c r="H33"/>
  <c r="M32"/>
  <c r="H32"/>
  <c r="BI162"/>
  <c r="BH162"/>
  <c r="BG162"/>
  <c r="BF162"/>
  <c r="BE162"/>
  <c r="N162"/>
  <c r="BK162"/>
  <c r="BI161"/>
  <c r="BH161"/>
  <c r="BG161"/>
  <c r="BF161"/>
  <c r="BE161"/>
  <c r="N161"/>
  <c r="BK161"/>
  <c r="BI160"/>
  <c r="BH160"/>
  <c r="BG160"/>
  <c r="BF160"/>
  <c r="BE160"/>
  <c r="N160"/>
  <c r="BK160"/>
  <c r="BI159"/>
  <c r="BH159"/>
  <c r="BG159"/>
  <c r="BF159"/>
  <c r="BE159"/>
  <c r="N159"/>
  <c r="BK159"/>
  <c r="BI158"/>
  <c r="BH158"/>
  <c r="BG158"/>
  <c r="BF158"/>
  <c r="BE158"/>
  <c r="N158"/>
  <c r="BK158"/>
  <c r="N93"/>
  <c r="N88"/>
  <c r="BI156"/>
  <c r="BH156"/>
  <c r="BG156"/>
  <c r="BF156"/>
  <c r="BE156"/>
  <c r="AA156"/>
  <c r="Y156"/>
  <c r="W156"/>
  <c r="BK156"/>
  <c r="N156"/>
  <c r="N92"/>
  <c r="BI154"/>
  <c r="BH154"/>
  <c r="BG154"/>
  <c r="BF154"/>
  <c r="BE154"/>
  <c r="AA154"/>
  <c r="Y154"/>
  <c r="W154"/>
  <c r="BK154"/>
  <c r="N154"/>
  <c r="BI153"/>
  <c r="BH153"/>
  <c r="BG153"/>
  <c r="BF153"/>
  <c r="BE153"/>
  <c r="AA153"/>
  <c r="Y153"/>
  <c r="W153"/>
  <c r="BK153"/>
  <c r="N153"/>
  <c r="BI152"/>
  <c r="BH152"/>
  <c r="BG152"/>
  <c r="BF152"/>
  <c r="BE152"/>
  <c r="AA152"/>
  <c r="Y152"/>
  <c r="W152"/>
  <c r="BK152"/>
  <c r="N152"/>
  <c r="BI151"/>
  <c r="BH151"/>
  <c r="BG151"/>
  <c r="BF151"/>
  <c r="BE151"/>
  <c r="AA151"/>
  <c r="Y151"/>
  <c r="W151"/>
  <c r="BK151"/>
  <c r="N151"/>
  <c r="BI150"/>
  <c r="BH150"/>
  <c r="BG150"/>
  <c r="BF150"/>
  <c r="BE150"/>
  <c r="AA150"/>
  <c r="Y150"/>
  <c r="W150"/>
  <c r="BK150"/>
  <c r="N150"/>
  <c r="BI149"/>
  <c r="BH149"/>
  <c r="BG149"/>
  <c r="BF149"/>
  <c r="BE149"/>
  <c r="AA149"/>
  <c r="Y149"/>
  <c r="W149"/>
  <c r="BK149"/>
  <c r="N149"/>
  <c r="BI148"/>
  <c r="BH148"/>
  <c r="BG148"/>
  <c r="BF148"/>
  <c r="BE148"/>
  <c r="AA148"/>
  <c r="Y148"/>
  <c r="W148"/>
  <c r="BK148"/>
  <c r="N148"/>
  <c r="BI146"/>
  <c r="BH146"/>
  <c r="BG146"/>
  <c r="BF146"/>
  <c r="BE146"/>
  <c r="AA146"/>
  <c r="Y146"/>
  <c r="W146"/>
  <c r="BK146"/>
  <c r="N146"/>
  <c r="BI144"/>
  <c r="BH144"/>
  <c r="BG144"/>
  <c r="BF144"/>
  <c r="BE144"/>
  <c r="AA144"/>
  <c r="Y144"/>
  <c r="W144"/>
  <c r="BK144"/>
  <c r="N144"/>
  <c r="N91"/>
  <c r="BI142"/>
  <c r="BH142"/>
  <c r="BG142"/>
  <c r="BF142"/>
  <c r="BE142"/>
  <c r="AA142"/>
  <c r="Y142"/>
  <c r="W142"/>
  <c r="BK142"/>
  <c r="N142"/>
  <c r="BI127"/>
  <c r="BH127"/>
  <c r="BG127"/>
  <c r="BF127"/>
  <c r="BE127"/>
  <c r="AA127"/>
  <c r="Y127"/>
  <c r="W127"/>
  <c r="BK127"/>
  <c r="N127"/>
  <c r="BI123"/>
  <c r="BH123"/>
  <c r="BG123"/>
  <c r="BF123"/>
  <c r="BE123"/>
  <c r="AA123"/>
  <c r="Y123"/>
  <c r="W123"/>
  <c r="BK123"/>
  <c r="N123"/>
  <c r="N90"/>
  <c r="N89"/>
  <c r="M117"/>
  <c r="F117"/>
  <c r="M116"/>
  <c r="F116"/>
  <c r="M114"/>
  <c r="F114"/>
  <c r="F112"/>
  <c r="F111"/>
  <c r="L103"/>
  <c r="N95"/>
  <c r="BI101"/>
  <c r="BH101"/>
  <c r="BG101"/>
  <c r="BF101"/>
  <c r="BE101"/>
  <c r="N101"/>
  <c r="BI100"/>
  <c r="BH100"/>
  <c r="BG100"/>
  <c r="BF100"/>
  <c r="BE100"/>
  <c r="N100"/>
  <c r="BI99"/>
  <c r="BH99"/>
  <c r="BG99"/>
  <c r="BF99"/>
  <c r="BE99"/>
  <c r="N99"/>
  <c r="BI98"/>
  <c r="BH98"/>
  <c r="BG98"/>
  <c r="BF98"/>
  <c r="BE98"/>
  <c r="N98"/>
  <c r="BI97"/>
  <c r="BH97"/>
  <c r="BG97"/>
  <c r="BF97"/>
  <c r="BE97"/>
  <c r="N97"/>
  <c r="BI96"/>
  <c r="BH96"/>
  <c r="BG96"/>
  <c r="BF96"/>
  <c r="BE96"/>
  <c r="N96"/>
  <c r="M28"/>
  <c r="M27"/>
  <c r="M84"/>
  <c r="F84"/>
  <c r="M83"/>
  <c r="F83"/>
  <c r="M81"/>
  <c r="F81"/>
  <c r="F79"/>
  <c r="F78"/>
  <c r="L38"/>
  <c r="M30"/>
  <c r="O15"/>
  <c r="E15"/>
  <c r="O14"/>
  <c r="O9"/>
  <c r="F6"/>
  <c i="1" r="W35"/>
  <c r="W34"/>
  <c r="W33"/>
  <c r="AK32"/>
  <c r="W32"/>
  <c r="AK31"/>
  <c r="W31"/>
  <c r="AK27"/>
  <c r="AK26"/>
  <c r="AN108"/>
  <c r="AG108"/>
  <c r="AN93"/>
  <c r="AG93"/>
  <c r="CK106"/>
  <c r="CJ106"/>
  <c r="CI106"/>
  <c r="CC106"/>
  <c r="CH106"/>
  <c r="CB106"/>
  <c r="CG106"/>
  <c r="CA106"/>
  <c r="CF106"/>
  <c r="BZ106"/>
  <c r="CE106"/>
  <c r="BY106"/>
  <c r="CD106"/>
  <c r="AV106"/>
  <c r="AN106"/>
  <c r="AG106"/>
  <c r="CK105"/>
  <c r="CJ105"/>
  <c r="CI105"/>
  <c r="CC105"/>
  <c r="CH105"/>
  <c r="CB105"/>
  <c r="CG105"/>
  <c r="CA105"/>
  <c r="CF105"/>
  <c r="BZ105"/>
  <c r="CE105"/>
  <c r="BY105"/>
  <c r="CD105"/>
  <c r="AV105"/>
  <c r="AN105"/>
  <c r="AG105"/>
  <c r="CK104"/>
  <c r="CJ104"/>
  <c r="CI104"/>
  <c r="CC104"/>
  <c r="CH104"/>
  <c r="CB104"/>
  <c r="CG104"/>
  <c r="CA104"/>
  <c r="CF104"/>
  <c r="BZ104"/>
  <c r="CE104"/>
  <c r="BY104"/>
  <c r="CD104"/>
  <c r="AV104"/>
  <c r="AN104"/>
  <c r="AG104"/>
  <c r="CK103"/>
  <c r="CJ103"/>
  <c r="CI103"/>
  <c r="CH103"/>
  <c r="CG103"/>
  <c r="CF103"/>
  <c r="BZ103"/>
  <c r="CE103"/>
  <c r="BY103"/>
  <c r="CD103"/>
  <c r="AV103"/>
  <c r="AN103"/>
  <c r="AG103"/>
  <c r="CK102"/>
  <c r="CJ102"/>
  <c r="CI102"/>
  <c r="CH102"/>
  <c r="CG102"/>
  <c r="CF102"/>
  <c r="BZ102"/>
  <c r="CE102"/>
  <c r="BY102"/>
  <c r="CD102"/>
  <c r="AV102"/>
  <c r="AN102"/>
  <c r="AG102"/>
  <c r="CK101"/>
  <c r="CJ101"/>
  <c r="CI101"/>
  <c r="CH101"/>
  <c r="CG101"/>
  <c r="CF101"/>
  <c r="BZ101"/>
  <c r="CE101"/>
  <c r="BY101"/>
  <c r="CD101"/>
  <c r="AV101"/>
  <c r="AN101"/>
  <c r="AG101"/>
  <c r="CK100"/>
  <c r="CJ100"/>
  <c r="CI100"/>
  <c r="CH100"/>
  <c r="CG100"/>
  <c r="CF100"/>
  <c r="BZ100"/>
  <c r="CE100"/>
  <c r="BY100"/>
  <c r="CD100"/>
  <c r="AV100"/>
  <c r="AN100"/>
  <c r="AG100"/>
  <c r="CK99"/>
  <c r="CJ99"/>
  <c r="CI99"/>
  <c r="CH99"/>
  <c r="CG99"/>
  <c r="CF99"/>
  <c r="BZ99"/>
  <c r="CE99"/>
  <c r="BY99"/>
  <c r="CD99"/>
  <c r="AV99"/>
  <c r="AN99"/>
  <c r="AG99"/>
  <c r="CK98"/>
  <c r="CJ98"/>
  <c r="CI98"/>
  <c r="CH98"/>
  <c r="CG98"/>
  <c r="CF98"/>
  <c r="BZ98"/>
  <c r="CE98"/>
  <c r="BY98"/>
  <c r="CD98"/>
  <c r="AV98"/>
  <c r="AN98"/>
  <c r="AG98"/>
  <c r="CK97"/>
  <c r="CJ97"/>
  <c r="CI97"/>
  <c r="CH97"/>
  <c r="CG97"/>
  <c r="CF97"/>
  <c r="BZ97"/>
  <c r="CE97"/>
  <c r="BY97"/>
  <c r="CD97"/>
  <c r="AV97"/>
  <c r="AN97"/>
  <c r="AG97"/>
  <c r="CK96"/>
  <c r="CJ96"/>
  <c r="CI96"/>
  <c r="CH96"/>
  <c r="CG96"/>
  <c r="CF96"/>
  <c r="BZ96"/>
  <c r="CE96"/>
  <c r="BY96"/>
  <c r="CD96"/>
  <c r="AV96"/>
  <c r="AN96"/>
  <c r="AG96"/>
  <c r="CK95"/>
  <c r="CJ95"/>
  <c r="CI95"/>
  <c r="CH95"/>
  <c r="CG95"/>
  <c r="CF95"/>
  <c r="BZ95"/>
  <c r="CE95"/>
  <c r="BY95"/>
  <c r="CD95"/>
  <c r="AV95"/>
  <c r="AN95"/>
  <c r="AG95"/>
  <c r="CK94"/>
  <c r="CJ94"/>
  <c r="CI94"/>
  <c r="CH94"/>
  <c r="CG94"/>
  <c r="CF94"/>
  <c r="BZ94"/>
  <c r="CE94"/>
  <c r="BY94"/>
  <c r="CD94"/>
  <c r="AV94"/>
  <c r="AN94"/>
  <c r="AG94"/>
  <c r="BD87"/>
  <c r="BC87"/>
  <c r="BB87"/>
  <c r="BA87"/>
  <c r="AZ87"/>
  <c r="AY87"/>
  <c r="AX87"/>
  <c r="AW87"/>
  <c r="AV87"/>
  <c r="AU87"/>
  <c r="AT87"/>
  <c r="AS87"/>
  <c r="AG87"/>
  <c r="AT91"/>
  <c r="AN91"/>
  <c r="AT90"/>
  <c r="AN90"/>
  <c r="AT89"/>
  <c r="AN89"/>
  <c r="AT88"/>
  <c r="AN88"/>
  <c r="AN87"/>
  <c r="AM83"/>
  <c r="L83"/>
  <c r="AM82"/>
  <c r="L82"/>
  <c r="AM80"/>
  <c r="L80"/>
  <c r="L78"/>
  <c r="L77"/>
  <c r="AK37"/>
  <c r="AK29"/>
</calcChain>
</file>

<file path=xl/sharedStrings.xml><?xml version="1.0" encoding="utf-8"?>
<sst xmlns="http://schemas.openxmlformats.org/spreadsheetml/2006/main">
  <si>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</si>
  <si>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</si>
  <si>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</si>
  <si>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</si>
  <si>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</si>
  <si>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</si>
  <si>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</si>
  <si>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</si>
  <si>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 xml:space="preserve">&gt;&gt;  skryté sloupce  &lt;&lt;</t>
  </si>
  <si>
    <t>0,01</t>
  </si>
  <si>
    <t>21</t>
  </si>
  <si>
    <t>15</t>
  </si>
  <si>
    <t>SOUHRNNÝ LIST STAVBY</t>
  </si>
  <si>
    <t xml:space="preserve">v ---  níže se nacházejí doplnkové a pomocné údaje k sestavám  --- v</t>
  </si>
  <si>
    <t>Návod na vyplnění</t>
  </si>
  <si>
    <t>0,001</t>
  </si>
  <si>
    <t>Kód:</t>
  </si>
  <si>
    <t>171206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</si>
  <si>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</si>
  <si>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</si>
  <si>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Stavební úpravy objektu zámku Chodová Planá - VI. etapa</t>
  </si>
  <si>
    <t>0,1</t>
  </si>
  <si>
    <t>JKSO:</t>
  </si>
  <si>
    <t/>
  </si>
  <si>
    <t>CC-CZ:</t>
  </si>
  <si>
    <t>1</t>
  </si>
  <si>
    <t>Místo:</t>
  </si>
  <si>
    <t>Chodová Planá</t>
  </si>
  <si>
    <t>Datum:</t>
  </si>
  <si>
    <t>26. 1. 2018</t>
  </si>
  <si>
    <t>10</t>
  </si>
  <si>
    <t>100</t>
  </si>
  <si>
    <t>Objednatel:</t>
  </si>
  <si>
    <t>IČ:</t>
  </si>
  <si>
    <t>002 59 861</t>
  </si>
  <si>
    <t>Městys Chodová Planá</t>
  </si>
  <si>
    <t>DIČ:</t>
  </si>
  <si>
    <t>Zhotovitel:</t>
  </si>
  <si>
    <t>Vyplň údaj</t>
  </si>
  <si>
    <t>Projektant:</t>
  </si>
  <si>
    <t>66270162</t>
  </si>
  <si>
    <t>ing. Pavel Kodýtek</t>
  </si>
  <si>
    <t>Zpracovatel:</t>
  </si>
  <si>
    <t>Poznámka:</t>
  </si>
  <si>
    <t xml:space="preserve">V případě, že má zhotovitel pochyby ohledně plánovaných položek ve výkazech, výkresech a technických zprávách, má za povinnost toto sdělit před odevzdáním nabídkové ceny._x000d_
Přiložený výpis prvků je informativní, případná neúplnost a nepřesnosti neovlivní celkovou cenu díla. Nabízející má povinnost upozornit na nepřesnosti výpisu prvků v rámci nabídkového řízení._x000d_
Součástí položek uvedených ve výkazu výměr jsou veškeré s nimi spojené práce, které jsou zapotřebí pro provedení kompletní dodávky díla, a to i když nejsou zvlášť  uvedeny ve výkazu výměr. To znamená, že veškeré položky patrné z výkazů, výkresů a technických zpráv je třeba v nabídkové ceně doplnit a ocenit jako kompletně vykonané práce vč. materiálu, nářadí a strojů nutných k práci, i když tyto nejsou ve výkazu výměr vypsány zvlášť._x000d_
Pokud uchazeč považuje za vhodné, může uvést případná alternativní řešení, která by podle jeho názoru vedla k úsporám nákladů, času, či ke zvýšení kvality díla. Alternativní návrhy musí být přiloženy k nabídce zásadně jako samostatná příloha s uvedením ceny nebo cenových podmínek._x000d_
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</si>
  <si>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</si>
  <si>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</si>
  <si>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</si>
  <si>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</si>
  <si>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</si>
  <si>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</si>
  <si>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</si>
  <si>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</si>
  <si>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</si>
  <si>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</si>
  <si>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</si>
  <si>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</si>
  <si>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</si>
  <si>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</si>
  <si>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</si>
  <si>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</si>
  <si>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</si>
  <si>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</si>
  <si>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</si>
  <si>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</si>
  <si>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</si>
  <si>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</si>
  <si>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</si>
  <si>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</si>
  <si>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</si>
  <si>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</si>
  <si>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</si>
  <si>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</si>
  <si>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</si>
  <si>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</si>
  <si>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</si>
  <si>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</si>
  <si>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</si>
  <si>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</si>
  <si>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</si>
  <si>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</si>
  <si>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</si>
  <si>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</si>
  <si>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</si>
  <si>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</si>
  <si>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</si>
  <si>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</si>
  <si>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{0fb6adb8-1efc-4ba0-bfbe-7600e823080c}</t>
  </si>
  <si>
    <t>{00000000-0000-0000-0000-000000000000}</t>
  </si>
  <si>
    <t>/</t>
  </si>
  <si>
    <t>171206-01</t>
  </si>
  <si>
    <t>oprava vnějších fasád 2.- 4.NP - SZ křídlo JZ fasáda, středová část JZ fasáda</t>
  </si>
  <si>
    <t>{6c0b062d-f405-4d36-becf-3c4aeb6d997e}</t>
  </si>
  <si>
    <t>170109-02</t>
  </si>
  <si>
    <t>truhlářské výrobky - repase oken - SZ křídlo JZ fasáda, středová část JZ fasáda</t>
  </si>
  <si>
    <t>{e0e2f4c3-56e4-429f-bcd9-4620d43282e3}</t>
  </si>
  <si>
    <t>170109-03</t>
  </si>
  <si>
    <t>klempířské výrobky - SZ křídlo JZ fasáda, středová část JZ fasáda</t>
  </si>
  <si>
    <t>{a11d9312-484c-49a5-9550-049d7919e48f}</t>
  </si>
  <si>
    <t>171206-04</t>
  </si>
  <si>
    <t>zastřešení a dlažba terasy u JZ fasády</t>
  </si>
  <si>
    <t>{01f836a2-cc66-4863-b818-655518c73525}</t>
  </si>
  <si>
    <t>2) Ostatní náklady ze souhrnného listu</t>
  </si>
  <si>
    <t>Procent. zadání_x000d_
[% nákladů rozpočtu]</t>
  </si>
  <si>
    <t>Zařazení nákladů</t>
  </si>
  <si>
    <t>Projektové práce</t>
  </si>
  <si>
    <t>stavební čast</t>
  </si>
  <si>
    <t>OSTATNENAKLADY</t>
  </si>
  <si>
    <t>Průzkumné práce</t>
  </si>
  <si>
    <t>Stroje, zařízení, inventář</t>
  </si>
  <si>
    <t>Umělecká díla</t>
  </si>
  <si>
    <t>Vedlejší náklady</t>
  </si>
  <si>
    <t>Ostatní náklady</t>
  </si>
  <si>
    <t>H. Rezerva</t>
  </si>
  <si>
    <t>I. Ostatní investice</t>
  </si>
  <si>
    <t>Nehmotný investiční majetek</t>
  </si>
  <si>
    <t>Provozní náklady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</si>
  <si>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</si>
  <si>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</si>
  <si>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</si>
  <si>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</si>
  <si>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</si>
  <si>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</si>
  <si>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</si>
  <si>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</si>
  <si>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</si>
  <si>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</si>
  <si>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</si>
  <si>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171206-01 - oprava vnějších fasád 2.- 4.NP - SZ křídlo JZ fasáda, středová část JZ fasáda</t>
  </si>
  <si>
    <t>PŘED NACENĚNÍM JEDNOTLIVÝCH PRACÍ JE DŮRAZNĚ DOPORUČENA NÁVŠTĚVA STAVBY_x000d_
- stavba je kulturní památkou (rejstříkové číslo 26199/4-1749) -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</si>
  <si>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</si>
  <si>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</si>
  <si>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</si>
  <si>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</si>
  <si>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</si>
  <si>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</si>
  <si>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</si>
  <si>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6 - Úpravy povrchu, podlahy, osazení</t>
  </si>
  <si>
    <t xml:space="preserve">    9 - Ostatní konstrukce a práce-bourání</t>
  </si>
  <si>
    <t xml:space="preserve">      99 - Přesun hmot</t>
  </si>
  <si>
    <t xml:space="preserve">VP -   Vícepráce</t>
  </si>
  <si>
    <t>2) Ostatní náklady</t>
  </si>
  <si>
    <t>Zařízení staveniště</t>
  </si>
  <si>
    <t>VRN</t>
  </si>
  <si>
    <t>Mimostav. doprava</t>
  </si>
  <si>
    <t>Územní vlivy</t>
  </si>
  <si>
    <t>Provozní vlivy</t>
  </si>
  <si>
    <t>Rezerva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</si>
  <si>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</si>
  <si>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</si>
  <si>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</si>
  <si>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</si>
  <si>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</si>
  <si>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</si>
  <si>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</si>
  <si>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</si>
  <si>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</si>
  <si>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</si>
  <si>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</si>
  <si>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</si>
  <si>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</si>
  <si>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</si>
  <si>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</si>
  <si>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</si>
  <si>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</si>
  <si>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</si>
  <si>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620411135</t>
  </si>
  <si>
    <t>Nátěr vnější omítky fasádní barvou jedno nebo dvoubarevný z lešení</t>
  </si>
  <si>
    <t>m2</t>
  </si>
  <si>
    <t>4</t>
  </si>
  <si>
    <t>1655517894</t>
  </si>
  <si>
    <t>nutno zohlednit vyšší spotřebu u hrubých ploch</t>
  </si>
  <si>
    <t>VV</t>
  </si>
  <si>
    <t>True</t>
  </si>
  <si>
    <t>- - - - -</t>
  </si>
  <si>
    <t>452,557</t>
  </si>
  <si>
    <t>622425421</t>
  </si>
  <si>
    <t>Oprava vnějších omítek štukových MV nebo MVC členitosti V v rozsahu do 40 % (včetně špalet, šambrán, podparapetních říms, bosáží a všech dalších prvků na fasdádě)</t>
  </si>
  <si>
    <t>-1660609802</t>
  </si>
  <si>
    <t>omítky hladké i hrubá struktura</t>
  </si>
  <si>
    <t>"fasáda čelní</t>
  </si>
  <si>
    <t>9,05*(16,675-4,95)+18,425*(13,325-4,95)+10,0*(18,775-4,95)</t>
  </si>
  <si>
    <t>"boky vysazených části</t>
  </si>
  <si>
    <t>1,3*(16,675-4,95)+(16,675-13,325)*3,5/2</t>
  </si>
  <si>
    <t>2*1,85*(13,325-4,95)</t>
  </si>
  <si>
    <t>"odečet oken</t>
  </si>
  <si>
    <t>-(7*1,2*2,4+2*1,1*2,4+7*1,1*1,9+2*1,05*1,9+3*0,9*1,4+2*(3,14*0,5*0,5))</t>
  </si>
  <si>
    <t>"špalety a nadpraží</t>
  </si>
  <si>
    <t>0,3*(7*(1,2+2*2,4)+2*(1,1+2*2,4)+7*(1,1+2*1,9)+2*(1,05+2*1,9)+3*(0,9+2*1,4)+2*(2*3,14*0,5))</t>
  </si>
  <si>
    <t>"oprava špalet a nadpraží u oken 1.NP po demontáži a montáži vodících lišt</t>
  </si>
  <si>
    <t>0,3*(6*(1,2+2*2,4)+2*(1,1+2*2,4)+1*(1,2+2*3,25))</t>
  </si>
  <si>
    <t>Součet</t>
  </si>
  <si>
    <t>3</t>
  </si>
  <si>
    <t>622903120</t>
  </si>
  <si>
    <t>Mytí s odmaštěním vnějších omítek stupně složitosti 3 a 4 tlakovou vodou</t>
  </si>
  <si>
    <t>457410291</t>
  </si>
  <si>
    <t>941311113</t>
  </si>
  <si>
    <t>Montáž lešení řadového modulového lehkého zatížení do 200 kg/m2 š do 0,9 m v do 40 m</t>
  </si>
  <si>
    <t>602784108</t>
  </si>
  <si>
    <t>(9,05+1,3)*(16,675+2,5)+(16,675-13,325)*3,5/2+(18,425+2*1,85)*(13,325+2,5)+10,0*(18,775+2,5)</t>
  </si>
  <si>
    <t>5</t>
  </si>
  <si>
    <t>941311213</t>
  </si>
  <si>
    <t>Příplatek k lešení řadovému modulovému lehkému š 0,9 m v do 40 m za první a ZKD den použití (50 pracovních dní)</t>
  </si>
  <si>
    <t>991934983</t>
  </si>
  <si>
    <t>767,202*50</t>
  </si>
  <si>
    <t>6</t>
  </si>
  <si>
    <t>941311813</t>
  </si>
  <si>
    <t>Demontáž lešení řadového modulového lehkého zatížení do 200 kg/m2 š do 0,9 m v do 40 m</t>
  </si>
  <si>
    <t>1220708515</t>
  </si>
  <si>
    <t>7</t>
  </si>
  <si>
    <t>978015231</t>
  </si>
  <si>
    <t>Otlučení vnějších omítek MV nebo MVC stupeň složitosti I až IV o rozsahu do 20 %</t>
  </si>
  <si>
    <t>1667915002</t>
  </si>
  <si>
    <t>8</t>
  </si>
  <si>
    <t>979081111</t>
  </si>
  <si>
    <t>Odvoz suti a vybouraných hmot na skládku do 1 km</t>
  </si>
  <si>
    <t>t</t>
  </si>
  <si>
    <t>-525590905</t>
  </si>
  <si>
    <t>9</t>
  </si>
  <si>
    <t>979081121</t>
  </si>
  <si>
    <t>Odvoz suti a vybouraných hmot na skládku ZKD 1 km přes 1 km (16 km)</t>
  </si>
  <si>
    <t>2040301202</t>
  </si>
  <si>
    <t>979082111</t>
  </si>
  <si>
    <t>Vnitrostaveništní vodorovná doprava suti a vybouraných hmot do 10 m</t>
  </si>
  <si>
    <t>2079058904</t>
  </si>
  <si>
    <t>11</t>
  </si>
  <si>
    <t>979082121</t>
  </si>
  <si>
    <t>Vnitrostaveništní vodorovná doprava suti a vybouraných hmot ZKD 5 m přes 10 m (do 20 m)</t>
  </si>
  <si>
    <t>-1473162166</t>
  </si>
  <si>
    <t>12</t>
  </si>
  <si>
    <t>979098191</t>
  </si>
  <si>
    <t>Poplatek za skládku netříděné suti</t>
  </si>
  <si>
    <t>246780138</t>
  </si>
  <si>
    <t>13</t>
  </si>
  <si>
    <t>999281111</t>
  </si>
  <si>
    <t>Přesun hmot pro opravy a údržbu budov v do 25 m</t>
  </si>
  <si>
    <t>295488599</t>
  </si>
  <si>
    <t>VP - Vícepráce</t>
  </si>
  <si>
    <t>PN</t>
  </si>
  <si>
    <t>170109-02 - truhlářské výrobky - repase oken - SZ křídlo JZ fasáda, středová část JZ fasáda</t>
  </si>
  <si>
    <t>PSV - Práce a dodávky PSV</t>
  </si>
  <si>
    <t xml:space="preserve">    766 - Konstrukce truhlářské</t>
  </si>
  <si>
    <t xml:space="preserve">    767 - Konstrukce zámečnické</t>
  </si>
  <si>
    <t xml:space="preserve">    783 - Dokončovací práce - nátěry</t>
  </si>
  <si>
    <t>766622912</t>
  </si>
  <si>
    <t>Repase stávajících oken dvojitých bez deštění s repasí stávajícího kování, doplnění chybějících křídel a prvků - vnitřní i vnější křídla</t>
  </si>
  <si>
    <t>16</t>
  </si>
  <si>
    <t>105024754</t>
  </si>
  <si>
    <t>pro přesné určení ceny je nezbytně nutná návštěva stavby a průzkum prvků</t>
  </si>
  <si>
    <t>včetně vyvěšení křídel, manipulace po stavbě a případně do dílny, zpětné zavěšení křídel</t>
  </si>
  <si>
    <t>v ceně budou započteny vnější i vnitřní křídla (horní i dolní) - výměra je na rozměr otovru</t>
  </si>
  <si>
    <t>"1.NP</t>
  </si>
  <si>
    <t>6*1,2*2,4+2*1,1*2,4+1*1,2*3,25</t>
  </si>
  <si>
    <t>"2.NP</t>
  </si>
  <si>
    <t>7*1,2*2,4+2*1,1*2,4</t>
  </si>
  <si>
    <t>"3.NP</t>
  </si>
  <si>
    <t>7*1,1*1,9+2*1,05*1,9</t>
  </si>
  <si>
    <t>"4.NP (včetně vikýřů)</t>
  </si>
  <si>
    <t>3*0,9*1,4+5*0,85*0,95+2*(3,14*0,5*0,5)</t>
  </si>
  <si>
    <t>Mezisoučet</t>
  </si>
  <si>
    <t xml:space="preserve"> špalety a nadraží mezi vnějšími a vnitřními křídli, vč. vnitřního parapetu</t>
  </si>
  <si>
    <t>1.NP</t>
  </si>
  <si>
    <t>6*0,4*(1,2*2+2,4*2)+2*0,4*(1,1*2+2,4*2)+2*0,4*(1,2*2+3,25*2)</t>
  </si>
  <si>
    <t>2.NP</t>
  </si>
  <si>
    <t>7*0,4*(1,2*2+2,4*2)+2*0,4*(1,1*2+2,4*2)</t>
  </si>
  <si>
    <t>3.NP</t>
  </si>
  <si>
    <t>7*0,4*(1,1*2+1,9*2)+2*0,4*(1,05*2+1,9*2)</t>
  </si>
  <si>
    <t>4.NP</t>
  </si>
  <si>
    <t>3*0,4*(0,9*2+1,4*2)</t>
  </si>
  <si>
    <t>766622913</t>
  </si>
  <si>
    <t>Oprava oken dřevěných - výroba a dodání chybějících nebo poškozených křídel</t>
  </si>
  <si>
    <t>-426842022</t>
  </si>
  <si>
    <t>dodání křídel dle stávající profilace - průzkum stavby 02/2018</t>
  </si>
  <si>
    <t>dodání včetně kování, pantů, obrtlíků, atd.</t>
  </si>
  <si>
    <t>křídla buď zcela chybí, nebo jsou poškozena (celkem 12 kusů)</t>
  </si>
  <si>
    <t>místnost 1.07 - 2x dolní vnitřní křídlo + 1x horní vnitřní křídlo</t>
  </si>
  <si>
    <t>0,6*1,6*2+0,6*0,8</t>
  </si>
  <si>
    <t>místnost 1.15 - 2x horní vnější křídlo</t>
  </si>
  <si>
    <t>2*0,6*0,8</t>
  </si>
  <si>
    <t>místnost 1.16 - 1x horní vnitřní křídlo</t>
  </si>
  <si>
    <t>0,6*0,8</t>
  </si>
  <si>
    <t>místnost 2.08 - 1x horní vnitřní křídlo</t>
  </si>
  <si>
    <t>místnost 2.13 - 1x horní vnitřní křídlo</t>
  </si>
  <si>
    <t>místnost 2.16 - 1x horní vnější křídlo</t>
  </si>
  <si>
    <t>místnost 3.07 - 1x horní vnější křídlo</t>
  </si>
  <si>
    <t>0,5*0,65</t>
  </si>
  <si>
    <t>místnost 3,11 - 2x dolní vnějsí křídlo</t>
  </si>
  <si>
    <t>2*0,55*1,3</t>
  </si>
  <si>
    <t>766624911</t>
  </si>
  <si>
    <t>Oprava oken dřevěných - oprava a doplnění systému otvírání</t>
  </si>
  <si>
    <t>kus</t>
  </si>
  <si>
    <t>1544603245</t>
  </si>
  <si>
    <t>doplnění kování, kliček, obrtlíků, zarážek, atd. - počet kusů oken</t>
  </si>
  <si>
    <t>9+9+9+10</t>
  </si>
  <si>
    <t>766624923</t>
  </si>
  <si>
    <t>Oprava oken dřevěných - spodního vlysu okenního rámu</t>
  </si>
  <si>
    <t>558700780</t>
  </si>
  <si>
    <t>766624928</t>
  </si>
  <si>
    <t>Výměna nebo doplnení zasklení oken (předpoklad 50%)</t>
  </si>
  <si>
    <t>-1747441887</t>
  </si>
  <si>
    <t>2*162,708*0,5</t>
  </si>
  <si>
    <t>při průzkumu stavby (02/2018) bylo rozbito nebo poškozeno 22 skleněných tabulek, další je předpoklad poškození při opalování a manipulaci</t>
  </si>
  <si>
    <t>998766103</t>
  </si>
  <si>
    <t>Přesun hmot pro konstrukce truhlářské v objektech v do 24 m</t>
  </si>
  <si>
    <t>944123372</t>
  </si>
  <si>
    <t>767891904</t>
  </si>
  <si>
    <t>Demontáž vodičů rolet bez poškození rámu a obkladů do kterých je mechanizmus vložen</t>
  </si>
  <si>
    <t>m</t>
  </si>
  <si>
    <t>74092430</t>
  </si>
  <si>
    <t>2*1,1+2*(2,4*2)+6*1,2+6*(2,4*2)+1*(3,25*2)</t>
  </si>
  <si>
    <t>2*1,1+2*(2,4*2)+7*1,2+7*(2,4*2)</t>
  </si>
  <si>
    <t>2*1,05+2*(1,9*2)+7*1,1+7*(1,9*2)</t>
  </si>
  <si>
    <t>"4.NP</t>
  </si>
  <si>
    <t>3*0,9+3*(1,4*2)+5*0,85+5*(0,95*2)</t>
  </si>
  <si>
    <t>767891905</t>
  </si>
  <si>
    <t>Roznýtování a rozborka celého mechanizmu, opískování</t>
  </si>
  <si>
    <t>ks</t>
  </si>
  <si>
    <t>541757259</t>
  </si>
  <si>
    <t>767891906</t>
  </si>
  <si>
    <t>Srovnání a oprava zachovalých částí, výroba chybějících a nepoužitelných dílů cca 50 % zápustky + přípravky k vytvoření věrných kopií původního mechanizmu_x000d_
Roznýtování a rozborka celého mechanizmu, opískování</t>
  </si>
  <si>
    <t>769111407</t>
  </si>
  <si>
    <t>767891907</t>
  </si>
  <si>
    <t>Snýtování celků a příprava na montáž</t>
  </si>
  <si>
    <t>1132004399</t>
  </si>
  <si>
    <t>767891908</t>
  </si>
  <si>
    <t>Povrchové úpravy všech částí</t>
  </si>
  <si>
    <t>-1198301655</t>
  </si>
  <si>
    <t>767891909</t>
  </si>
  <si>
    <t>Zpětná montáž do rámů oken</t>
  </si>
  <si>
    <t>1558931680</t>
  </si>
  <si>
    <t>767996701</t>
  </si>
  <si>
    <t>Demontáž atypických zámečnických konstrukcí řezáním hmotnosti jednotlivých dílů do 50 kg</t>
  </si>
  <si>
    <t>kg</t>
  </si>
  <si>
    <t>-1530029780</t>
  </si>
  <si>
    <t>odstranění mříží z oken 3x 4.NP a 2x 3.NP</t>
  </si>
  <si>
    <t>20*(0,85*0,95*3+1,1*1,9*2)</t>
  </si>
  <si>
    <t>14</t>
  </si>
  <si>
    <t>998767103</t>
  </si>
  <si>
    <t>Přesun hmot pro zámečnické konstrukce v objektech v do 24 m</t>
  </si>
  <si>
    <t>682686901</t>
  </si>
  <si>
    <t>783602822</t>
  </si>
  <si>
    <t>Odstranění nátěrů z dřevěných oken s dělenými křídly, kyvných a otočných opálením s obroušením</t>
  </si>
  <si>
    <t>495943582</t>
  </si>
  <si>
    <t>"1.NP (včetěn dveří na terasu)</t>
  </si>
  <si>
    <t>4*(2*1,1*2,4+6*1,2*2,4+1,2*3,25)</t>
  </si>
  <si>
    <t>4*(2*1,1*2,4+7*1,2*2,4)</t>
  </si>
  <si>
    <t>4*(2*1,05*1,9+7*1,1*1,9)</t>
  </si>
  <si>
    <t>4*(3*0,9*1,4+5*0,85*0,95+2*(3,14*0,5*0,5))</t>
  </si>
  <si>
    <t>783621113</t>
  </si>
  <si>
    <t>Nátěry syntetické truhlářských konstrukcí barva dražší lesklý povrch dvojnásobné, 2x email a 2x tmel</t>
  </si>
  <si>
    <t>-1903216576</t>
  </si>
  <si>
    <t>170109-03 - klempířské výrobky - SZ křídlo JZ fasáda, středová část JZ fasáda</t>
  </si>
  <si>
    <t xml:space="preserve">    764 - Konstrukce klempířské</t>
  </si>
  <si>
    <t>764410260</t>
  </si>
  <si>
    <t>Oplechování parapetů Pz rš 400 mm včetně rohů</t>
  </si>
  <si>
    <t>-29094226</t>
  </si>
  <si>
    <t>provedení dle stávajících, již osazených v minulých etapách</t>
  </si>
  <si>
    <t>"parapety</t>
  </si>
  <si>
    <t>7*1,96+1*3,1</t>
  </si>
  <si>
    <t>7*1,3+1*3,0</t>
  </si>
  <si>
    <t>3*1,15</t>
  </si>
  <si>
    <t>764410880</t>
  </si>
  <si>
    <t>Demontáž oplechování parapetu rš do 600 mm</t>
  </si>
  <si>
    <t>373523542</t>
  </si>
  <si>
    <t>764421250</t>
  </si>
  <si>
    <t>Oplechování říms Pz rš 330 mm</t>
  </si>
  <si>
    <t>-489283183</t>
  </si>
  <si>
    <t>bude provedena revize z lešení oplechování - původní měděné může být zachováno</t>
  </si>
  <si>
    <t>"nad okny</t>
  </si>
  <si>
    <t>7*2,0+1*3,1</t>
  </si>
  <si>
    <t>1*3,0</t>
  </si>
  <si>
    <t>764421851</t>
  </si>
  <si>
    <t>Demontáž oplechování říms rš do 330 mm</t>
  </si>
  <si>
    <t>927828855</t>
  </si>
  <si>
    <t>římsy nad okny</t>
  </si>
  <si>
    <t>20,10</t>
  </si>
  <si>
    <t>764454803</t>
  </si>
  <si>
    <t>Demontáž trouby kruhové průměr 150 mm</t>
  </si>
  <si>
    <t>726129902</t>
  </si>
  <si>
    <t>3*(13,325-4,95)</t>
  </si>
  <si>
    <t>764454204</t>
  </si>
  <si>
    <t>Odpadní trouby Pz kruhové D 150 mm</t>
  </si>
  <si>
    <t>-574239489</t>
  </si>
  <si>
    <t>998764101</t>
  </si>
  <si>
    <t>Přesun hmot pro konstrukce klempířské v objektech v do 6 m</t>
  </si>
  <si>
    <t>322302968</t>
  </si>
  <si>
    <t>783595222</t>
  </si>
  <si>
    <t>Nátěry vodou ředitelné klempířských kcí barva dražší matný povrch dvojnásobné a základní antikorozní</t>
  </si>
  <si>
    <t>777990043</t>
  </si>
  <si>
    <t>"parapety a římsy</t>
  </si>
  <si>
    <t>1,1*(32,37*0,4+20,1*0,33)</t>
  </si>
  <si>
    <t>"odpadní trouby</t>
  </si>
  <si>
    <t>25,125*(2*3,14*0,075)</t>
  </si>
  <si>
    <t>171206-04 - zastřešení a dlažba terasy u JZ fasády</t>
  </si>
  <si>
    <t xml:space="preserve">    3 - Svislé a kompletní konstrukce</t>
  </si>
  <si>
    <t xml:space="preserve">    711 - Izolace proti vodě, vlhkosti a plynům</t>
  </si>
  <si>
    <t xml:space="preserve">    713 - Izolace tepelné</t>
  </si>
  <si>
    <t xml:space="preserve">    762 - Konstrukce tesařské</t>
  </si>
  <si>
    <t xml:space="preserve">    772 - Podlahy z kamene</t>
  </si>
  <si>
    <t>VRN - Vedlejší rozpočtové náklady</t>
  </si>
  <si>
    <t xml:space="preserve">    VRN1 - Průzkumné, geodetické a projektové práce</t>
  </si>
  <si>
    <t>340235213</t>
  </si>
  <si>
    <t>Úprava a následné dozdění kapes ve zdivu pro osazení krokví</t>
  </si>
  <si>
    <t>-677329719</t>
  </si>
  <si>
    <t>216904114</t>
  </si>
  <si>
    <t>Očištění ploch tlakovou vodou od mechů a plísní - stávající kamenné prvky</t>
  </si>
  <si>
    <t>-1277731907</t>
  </si>
  <si>
    <t>stávající schodiště</t>
  </si>
  <si>
    <t>(2,7+1,8)*(1,5)*2</t>
  </si>
  <si>
    <t>620471810</t>
  </si>
  <si>
    <t>Nátěr penetrační horního líce cihelné valené klenby po odkrytí původních konstrukcí</t>
  </si>
  <si>
    <t>289338495</t>
  </si>
  <si>
    <t>7,05*3,45</t>
  </si>
  <si>
    <t>6226121-R</t>
  </si>
  <si>
    <t>Ochranný nátěr silikonový hydrofobizační jednonásobný vnějších dlažeb žulových</t>
  </si>
  <si>
    <t>1929877368</t>
  </si>
  <si>
    <t>terasa</t>
  </si>
  <si>
    <t>7,25*3,45</t>
  </si>
  <si>
    <t>schodiště</t>
  </si>
  <si>
    <t>631312511</t>
  </si>
  <si>
    <t>Mazanina ve spádu tl do 80 mm z betonu prostého tř. C 12/15 - tl. 50-80 mm</t>
  </si>
  <si>
    <t>m3</t>
  </si>
  <si>
    <t>-1672394797</t>
  </si>
  <si>
    <t>(7,05*3,45)*(0,08+0,05)/2</t>
  </si>
  <si>
    <t>631319151</t>
  </si>
  <si>
    <t>Příplatek k mazanině tl 80 mm za přehlazení ocelovým hladítkem</t>
  </si>
  <si>
    <t>-1402334879</t>
  </si>
  <si>
    <t>631362021</t>
  </si>
  <si>
    <t>Výztuž mazanin svařovanými sítěmi Kari KA16 (100/100/4)</t>
  </si>
  <si>
    <t>1476888911</t>
  </si>
  <si>
    <t>(7,05*3,45)/(2*3)*11,8*0,001*1,1</t>
  </si>
  <si>
    <t>949101111</t>
  </si>
  <si>
    <t>Lešení pomocné pro objekty pozemních staveb s lešeňovou podlahou v do 1,9 m zatížení do 150 kg/m2</t>
  </si>
  <si>
    <t>4007428</t>
  </si>
  <si>
    <t>965041341</t>
  </si>
  <si>
    <t>Bourání podkladů pod dlažby nebo mazanin škvárobetonových tl do 100 mm pl přes 4 m2</t>
  </si>
  <si>
    <t>-422077402</t>
  </si>
  <si>
    <t>7,05*3,45*0,08</t>
  </si>
  <si>
    <t>965082941</t>
  </si>
  <si>
    <t>Odstranění násypů pod podlahy tl přes 200 mm</t>
  </si>
  <si>
    <t>547394838</t>
  </si>
  <si>
    <t>7,05*3,45*0,25</t>
  </si>
  <si>
    <t>966031313</t>
  </si>
  <si>
    <t>Vybourání částí říms z kamene vyložených do 250 mm tl do 300 mm - okapová římsa</t>
  </si>
  <si>
    <t>1213023670</t>
  </si>
  <si>
    <t>kameny budou zpětně použity po provedení podkladní vrstvy</t>
  </si>
  <si>
    <t>7,05+3,45+3,45</t>
  </si>
  <si>
    <t>979011111</t>
  </si>
  <si>
    <t>Svislá doprava suti a vybouraných hmot za prvé podlaží</t>
  </si>
  <si>
    <t>-1663752071</t>
  </si>
  <si>
    <t>-2095793254</t>
  </si>
  <si>
    <t>Odvoz suti a vybouraných hmot na skládku ZKD 1 km přes 1 km (Tachov 16 km)</t>
  </si>
  <si>
    <t>-1549179711</t>
  </si>
  <si>
    <t>-1767749032</t>
  </si>
  <si>
    <t>1740299410</t>
  </si>
  <si>
    <t>17</t>
  </si>
  <si>
    <t>-1435897399</t>
  </si>
  <si>
    <t>18</t>
  </si>
  <si>
    <t>-1524825892</t>
  </si>
  <si>
    <t>19</t>
  </si>
  <si>
    <t>711493111</t>
  </si>
  <si>
    <t>Izolace proti podpovrchové a tlakové vodě vodorovná weber.tec superflex D2</t>
  </si>
  <si>
    <t>-1054466371</t>
  </si>
  <si>
    <t>20</t>
  </si>
  <si>
    <t>711493113</t>
  </si>
  <si>
    <t>Izolace proti podpovrchové a tlakové vodě napojení vodorovná a svislá - vložení Schlüter-KERDI-KEBA š. 150 mm</t>
  </si>
  <si>
    <t>1038924149</t>
  </si>
  <si>
    <t>7,05+1,5</t>
  </si>
  <si>
    <t>711493121</t>
  </si>
  <si>
    <t>Izolace proti podpovrchové a tlakové vodě svislá weber.tec superflex D2 - výška 100 mm</t>
  </si>
  <si>
    <t>-948914492</t>
  </si>
  <si>
    <t>0,1*(7,05+1,5)</t>
  </si>
  <si>
    <t>22</t>
  </si>
  <si>
    <t>998711101</t>
  </si>
  <si>
    <t>Přesun hmot pro izolace proti vodě, vlhkosti a plynům v objektech výšky do 6 m</t>
  </si>
  <si>
    <t>1381570023</t>
  </si>
  <si>
    <t>23</t>
  </si>
  <si>
    <t>713121313</t>
  </si>
  <si>
    <t>Montáž izolace tepelné podlah izolačním zásypem volně sypaným tl vrstvy přes 100 mm</t>
  </si>
  <si>
    <t>32631413</t>
  </si>
  <si>
    <t>24</t>
  </si>
  <si>
    <t>M</t>
  </si>
  <si>
    <t>587615220</t>
  </si>
  <si>
    <t>keramzit Liapor frakce 4-8 mm pytle PE 50 l</t>
  </si>
  <si>
    <t>32</t>
  </si>
  <si>
    <t>-662995464</t>
  </si>
  <si>
    <t>25</t>
  </si>
  <si>
    <t>713121320</t>
  </si>
  <si>
    <t>Vložení separační PE fólie tl. 0,2 mm</t>
  </si>
  <si>
    <t>-280988108</t>
  </si>
  <si>
    <t>26</t>
  </si>
  <si>
    <t>998713101</t>
  </si>
  <si>
    <t>Přesun hmot pro izolace tepelné v objektech v do 6 m</t>
  </si>
  <si>
    <t>936120020</t>
  </si>
  <si>
    <t>27</t>
  </si>
  <si>
    <t>762332532</t>
  </si>
  <si>
    <t>Montáž vázaných kcí krovů pravidelných z řeziva hoblovaného průřezové plochy do 224 cm2</t>
  </si>
  <si>
    <t>-1256236854</t>
  </si>
  <si>
    <t>pozednice kotvená do zdi</t>
  </si>
  <si>
    <t>7,1</t>
  </si>
  <si>
    <t>krokve, vč. zdobného zakončeni</t>
  </si>
  <si>
    <t>8*3,8</t>
  </si>
  <si>
    <t>uložení u okapu</t>
  </si>
  <si>
    <t>28</t>
  </si>
  <si>
    <t>605120110</t>
  </si>
  <si>
    <t>řezivo hoblované, sražene hrany, jehličnaté hranol jakost I nad 120 cm2</t>
  </si>
  <si>
    <t>-1483992558</t>
  </si>
  <si>
    <t>7,1*(0,12*0,16)</t>
  </si>
  <si>
    <t>krokve</t>
  </si>
  <si>
    <t>8*3,8*(0,12*0,16)</t>
  </si>
  <si>
    <t>7,1*(0,05*0,16)</t>
  </si>
  <si>
    <t>29</t>
  </si>
  <si>
    <t>762341250</t>
  </si>
  <si>
    <t>Montáž bednění střech rovných a šikmých sklonu do 60° z hoblovaných prken</t>
  </si>
  <si>
    <t>2019604421</t>
  </si>
  <si>
    <t>7.25*3.65</t>
  </si>
  <si>
    <t>30</t>
  </si>
  <si>
    <t>605151110</t>
  </si>
  <si>
    <t>řezivo jehličnaté susene, hoblovane, jakost I. 3 cm</t>
  </si>
  <si>
    <t>1318872419</t>
  </si>
  <si>
    <t>26.463*0,03</t>
  </si>
  <si>
    <t>31</t>
  </si>
  <si>
    <t>998762102</t>
  </si>
  <si>
    <t>Přesun hmot pro kce tesařské v objektech v do 12 m</t>
  </si>
  <si>
    <t>-1273980526</t>
  </si>
  <si>
    <t>764211521</t>
  </si>
  <si>
    <t>Krytina Zn-Ti tl 0,7 mm hladká střešní ze svitků š 670 mm do 30°</t>
  </si>
  <si>
    <t>-907212351</t>
  </si>
  <si>
    <t>7,25*3,65</t>
  </si>
  <si>
    <t>33</t>
  </si>
  <si>
    <t>764222520</t>
  </si>
  <si>
    <t>Oplechování TiZn okapů tvrdá krytina rš 330 mm</t>
  </si>
  <si>
    <t>-1246769815</t>
  </si>
  <si>
    <t>34</t>
  </si>
  <si>
    <t>764231530</t>
  </si>
  <si>
    <t>Lemování Zn-Ti plech zdí tvrdá krytina rš 330 mm</t>
  </si>
  <si>
    <t>1983895504</t>
  </si>
  <si>
    <t>7,25</t>
  </si>
  <si>
    <t>35</t>
  </si>
  <si>
    <t>764233530</t>
  </si>
  <si>
    <t>Lemování Zn-Ti plech zdí plochá střecha rš 330 mm</t>
  </si>
  <si>
    <t>1379736332</t>
  </si>
  <si>
    <t>36</t>
  </si>
  <si>
    <t>764251501</t>
  </si>
  <si>
    <t>Žlab Zn-Ti podokapní hranatý rš 250 mm</t>
  </si>
  <si>
    <t>1395043921</t>
  </si>
  <si>
    <t>37</t>
  </si>
  <si>
    <t>764291510</t>
  </si>
  <si>
    <t>Střešní prvky Zn-Ti - závětrná lišta rš 250 mm</t>
  </si>
  <si>
    <t>616678447</t>
  </si>
  <si>
    <t>3,65*2</t>
  </si>
  <si>
    <t>38</t>
  </si>
  <si>
    <t>764551501</t>
  </si>
  <si>
    <t>Odpadní trouby Zn-Ti čtvercové strana 75 mm</t>
  </si>
  <si>
    <t>1872170400</t>
  </si>
  <si>
    <t>4,1+2,25</t>
  </si>
  <si>
    <t>39</t>
  </si>
  <si>
    <t>765901125</t>
  </si>
  <si>
    <t>Zakrytí šikmých střech podstřešní hydroizolační folií např. Jutadren, Delta Vent S, apod.</t>
  </si>
  <si>
    <t>-1638676021</t>
  </si>
  <si>
    <t>40</t>
  </si>
  <si>
    <t>-267709525</t>
  </si>
  <si>
    <t>41</t>
  </si>
  <si>
    <t>7664212-R</t>
  </si>
  <si>
    <t>Montáž a dodávka profilovaných lišt 30x30 mm u krokví (napojení bednění x krokev)</t>
  </si>
  <si>
    <t>-886761395</t>
  </si>
  <si>
    <t>8*2*(3,85)+7,25*2</t>
  </si>
  <si>
    <t>42</t>
  </si>
  <si>
    <t>998766101</t>
  </si>
  <si>
    <t>Přesun hmot tonážní pro konstrukce truhlářské v objektech v do 6 m</t>
  </si>
  <si>
    <t>-1016458853</t>
  </si>
  <si>
    <t>43</t>
  </si>
  <si>
    <t>7671611-R</t>
  </si>
  <si>
    <t>Dodávka nosné konstrukce (sloupy, příhradovina čelní a boční) a její ukotvení do kamenné dlažby (barevnost a provedení dle konstrukce u hlavního vstupu)</t>
  </si>
  <si>
    <t>1633142515</t>
  </si>
  <si>
    <t>před dodáním bude zpracována dílenská dokumentace, která bude odsouhlasena v rámic kontrolních dnů zástupci NPÚ Plzeň a MěÚ Tachov OŠPP</t>
  </si>
  <si>
    <t>4*4,1+7,25+2*3,65</t>
  </si>
  <si>
    <t>44</t>
  </si>
  <si>
    <t>7671612-R</t>
  </si>
  <si>
    <t>Dodávka zábradlí dle existujícího na schodišti, jeho ukotvení do kamenné dlažby a do nosných prvků zastřešení (barevnost a provedení dle konstrukce u hlavního vstupu)</t>
  </si>
  <si>
    <t>-2003550076</t>
  </si>
  <si>
    <t>7,05+3,45+1,5</t>
  </si>
  <si>
    <t>45</t>
  </si>
  <si>
    <t>7671613-R</t>
  </si>
  <si>
    <t>Repase (opískování, oprava, očištění, doplnění) existujícího zábradlí na schodišti (barevnost a provedení dle konstrukce u hlavního vstupu)</t>
  </si>
  <si>
    <t>-1276874326</t>
  </si>
  <si>
    <t>46</t>
  </si>
  <si>
    <t>998767101</t>
  </si>
  <si>
    <t>Přesun hmot tonážní pro zámečnické konstrukce v objektech v do 6 m</t>
  </si>
  <si>
    <t>-1181623772</t>
  </si>
  <si>
    <t>47</t>
  </si>
  <si>
    <t>772421123</t>
  </si>
  <si>
    <t>Montáž obkladu soklů svislých deskami z kamene tl do 30 mm</t>
  </si>
  <si>
    <t>-1463624650</t>
  </si>
  <si>
    <t>48</t>
  </si>
  <si>
    <t>583821650</t>
  </si>
  <si>
    <t>deska obkladová, žula tryskaná tl 3 cm do 0,24 m2</t>
  </si>
  <si>
    <t>-2030934010</t>
  </si>
  <si>
    <t>7,250*0,1</t>
  </si>
  <si>
    <t>49</t>
  </si>
  <si>
    <t>772522140</t>
  </si>
  <si>
    <t>Kladení dlažby z kamene pravoúhlých desek a dlaždic tl do 30 mm v pásech</t>
  </si>
  <si>
    <t>1552249036</t>
  </si>
  <si>
    <t>0,5*(3,45*2+7,25)</t>
  </si>
  <si>
    <t>50</t>
  </si>
  <si>
    <t>1060557431</t>
  </si>
  <si>
    <t>51</t>
  </si>
  <si>
    <t>772523140</t>
  </si>
  <si>
    <t>Kladení dlažby z kamene pravoúhlých desek a dlaždic tl do 30 mm diagonálně</t>
  </si>
  <si>
    <t>-477771130</t>
  </si>
  <si>
    <t>(7,25-1,0)*(3,45-0,5)</t>
  </si>
  <si>
    <t>52</t>
  </si>
  <si>
    <t>-1249380593</t>
  </si>
  <si>
    <t>53</t>
  </si>
  <si>
    <t>7715691-R</t>
  </si>
  <si>
    <t>Příplatek k montáž podlah z žuly za spárování tmelem dvousložkovým</t>
  </si>
  <si>
    <t>-1626344743</t>
  </si>
  <si>
    <t>54</t>
  </si>
  <si>
    <t>998772101</t>
  </si>
  <si>
    <t>Přesun hmot tonážní pro podlahy z kamene v objektech v do 6 m</t>
  </si>
  <si>
    <t>-1533051409</t>
  </si>
  <si>
    <t>55</t>
  </si>
  <si>
    <t>783195126</t>
  </si>
  <si>
    <t>Nátěry vodou ředitelné OK těžkých "A" barva standardní matný povrch 3x antikorozní a 2x email</t>
  </si>
  <si>
    <t>-436058346</t>
  </si>
  <si>
    <t>nosná konstrukce + zábradlí</t>
  </si>
  <si>
    <t>barevnost dle zastřešení hlavního vstupu</t>
  </si>
  <si>
    <t>32,45</t>
  </si>
  <si>
    <t>56</t>
  </si>
  <si>
    <t>-1517757008</t>
  </si>
  <si>
    <t>57</t>
  </si>
  <si>
    <t>783783312</t>
  </si>
  <si>
    <t>Nátěry tesařských kcí proti dřevokazným houbám, hmyzu a plísním preventivní dvojnásobné v exteriéru</t>
  </si>
  <si>
    <t>-1450331565</t>
  </si>
  <si>
    <t>7,25*3,65*3</t>
  </si>
  <si>
    <t>58</t>
  </si>
  <si>
    <t>783795112</t>
  </si>
  <si>
    <t>Nátěry vodou ředitelné tesařských konstrukcí barva standardní napuštění, 1x základní a 1x lak</t>
  </si>
  <si>
    <t>859016853</t>
  </si>
  <si>
    <t>5,7*4+6*4,15*(0,16+0,2*2)+5,8*(0,16+0,2*2)</t>
  </si>
  <si>
    <t>59</t>
  </si>
  <si>
    <t>783795214</t>
  </si>
  <si>
    <t>Nátěry vodou ředitelné tesařských konstrukcí barva dražší 2x základní a 2x lak</t>
  </si>
  <si>
    <t>-137086980</t>
  </si>
  <si>
    <t xml:space="preserve">barevnost dle zastřešení vstupu </t>
  </si>
  <si>
    <t>7,25*3,65*1,5</t>
  </si>
  <si>
    <t>60</t>
  </si>
  <si>
    <t>013244000</t>
  </si>
  <si>
    <t>Dokumentace pro provádění stavby - dílenská dokumentace kovářských a zámečnických výrobků</t>
  </si>
  <si>
    <t>Kč</t>
  </si>
  <si>
    <t>1024</t>
  </si>
  <si>
    <t>796195351</t>
  </si>
  <si>
    <t>Dílenská dokumentace kovářských a zámečnických výrobků bude předložena a odsouhlasena v rámci kontrolních dnů zástupci NPÚ Plzeň a MěÚ Tachov OŠPP.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</si>
</sst>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7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Border="1" applyProtection="1"/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6" xfId="0" applyBorder="1" applyProtection="1"/>
    <xf numFmtId="0" fontId="21" fillId="0" borderId="0" xfId="0" applyFont="1" applyBorder="1" applyAlignment="1" applyProtection="1">
      <alignment horizontal="left" vertical="center"/>
    </xf>
    <xf numFmtId="4" fontId="13" fillId="0" borderId="0" xfId="0" applyNumberFormat="1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2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4" fontId="22" fillId="0" borderId="7" xfId="0" applyNumberFormat="1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left"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3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4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4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0" fillId="0" borderId="15" xfId="0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0" fillId="6" borderId="9" xfId="0" applyFont="1" applyFill="1" applyBorder="1" applyAlignment="1" applyProtection="1">
      <alignment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19" fillId="0" borderId="22" xfId="0" applyFont="1" applyBorder="1" applyAlignment="1" applyProtection="1">
      <alignment horizontal="center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0" fontId="19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horizontal="right" vertical="center"/>
    </xf>
    <xf numFmtId="4" fontId="27" fillId="0" borderId="0" xfId="0" applyNumberFormat="1" applyFont="1" applyBorder="1" applyAlignment="1" applyProtection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 wrapText="1"/>
    </xf>
    <xf numFmtId="0" fontId="31" fillId="0" borderId="0" xfId="0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2" fillId="0" borderId="16" xfId="0" applyNumberFormat="1" applyFont="1" applyBorder="1" applyAlignment="1" applyProtection="1">
      <alignment vertical="center"/>
    </xf>
    <xf numFmtId="4" fontId="32" fillId="0" borderId="17" xfId="0" applyNumberFormat="1" applyFont="1" applyBorder="1" applyAlignment="1" applyProtection="1">
      <alignment vertical="center"/>
    </xf>
    <xf numFmtId="166" fontId="32" fillId="0" borderId="17" xfId="0" applyNumberFormat="1" applyFont="1" applyBorder="1" applyAlignment="1" applyProtection="1">
      <alignment vertical="center"/>
    </xf>
    <xf numFmtId="4" fontId="32" fillId="0" borderId="18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164" fontId="24" fillId="4" borderId="11" xfId="0" applyNumberFormat="1" applyFont="1" applyFill="1" applyBorder="1" applyAlignment="1" applyProtection="1">
      <alignment horizontal="center" vertical="center"/>
      <protection locked="0"/>
    </xf>
    <xf numFmtId="0" fontId="24" fillId="4" borderId="12" xfId="0" applyFont="1" applyFill="1" applyBorder="1" applyAlignment="1" applyProtection="1">
      <alignment horizontal="center" vertical="center"/>
      <protection locked="0"/>
    </xf>
    <xf numFmtId="4" fontId="24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4" fillId="4" borderId="14" xfId="0" applyNumberFormat="1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Border="1" applyAlignment="1" applyProtection="1">
      <alignment horizontal="center" vertical="center"/>
      <protection locked="0"/>
    </xf>
    <xf numFmtId="4" fontId="24" fillId="0" borderId="15" xfId="0" applyNumberFormat="1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164" fontId="24" fillId="4" borderId="16" xfId="0" applyNumberFormat="1" applyFont="1" applyFill="1" applyBorder="1" applyAlignment="1" applyProtection="1">
      <alignment horizontal="center" vertical="center"/>
      <protection locked="0"/>
    </xf>
    <xf numFmtId="0" fontId="24" fillId="4" borderId="17" xfId="0" applyFont="1" applyFill="1" applyBorder="1" applyAlignment="1" applyProtection="1">
      <alignment horizontal="center" vertical="center"/>
      <protection locked="0"/>
    </xf>
    <xf numFmtId="4" fontId="24" fillId="0" borderId="18" xfId="0" applyNumberFormat="1" applyFont="1" applyBorder="1" applyAlignment="1" applyProtection="1">
      <alignment vertical="center"/>
    </xf>
    <xf numFmtId="0" fontId="27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4" fontId="27" fillId="6" borderId="0" xfId="0" applyNumberFormat="1" applyFont="1" applyFill="1" applyBorder="1" applyAlignment="1" applyProtection="1">
      <alignment vertical="center"/>
    </xf>
    <xf numFmtId="0" fontId="0" fillId="2" borderId="0" xfId="0" applyFill="1" applyProtection="1"/>
    <xf numFmtId="0" fontId="15" fillId="2" borderId="0" xfId="1" applyFont="1" applyFill="1" applyAlignment="1" applyProtection="1">
      <alignment horizontal="center" vertical="center"/>
    </xf>
    <xf numFmtId="0" fontId="19" fillId="0" borderId="0" xfId="0" applyFont="1" applyBorder="1" applyAlignment="1" applyProtection="1">
      <alignment horizontal="left" vertical="center" wrapText="1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left" vertical="center"/>
    </xf>
    <xf numFmtId="4" fontId="34" fillId="0" borderId="0" xfId="0" applyNumberFormat="1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4" fontId="5" fillId="0" borderId="0" xfId="0" applyNumberFormat="1" applyFont="1" applyBorder="1" applyAlignment="1" applyProtection="1"/>
    <xf numFmtId="4" fontId="35" fillId="0" borderId="0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9" fillId="0" borderId="2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4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4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36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4" fontId="27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166" fontId="37" fillId="0" borderId="12" xfId="0" applyNumberFormat="1" applyFont="1" applyBorder="1" applyAlignment="1" applyProtection="1"/>
    <xf numFmtId="166" fontId="37" fillId="0" borderId="13" xfId="0" applyNumberFormat="1" applyFont="1" applyBorder="1" applyAlignment="1" applyProtection="1"/>
    <xf numFmtId="4" fontId="38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39" fillId="0" borderId="0" xfId="0" applyFont="1" applyBorder="1" applyAlignment="1" applyProtection="1">
      <alignment horizontal="left" vertical="center"/>
    </xf>
    <xf numFmtId="0" fontId="39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9" fillId="0" borderId="0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40" fillId="0" borderId="0" xfId="0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  <xf numFmtId="0" fontId="9" fillId="0" borderId="12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vertical="center"/>
    </xf>
    <xf numFmtId="4" fontId="5" fillId="0" borderId="23" xfId="0" applyNumberFormat="1" applyFont="1" applyBorder="1" applyAlignment="1" applyProtection="1"/>
    <xf numFmtId="4" fontId="5" fillId="0" borderId="23" xfId="0" applyNumberFormat="1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 wrapText="1"/>
    </xf>
    <xf numFmtId="167" fontId="11" fillId="0" borderId="0" xfId="0" applyNumberFormat="1" applyFont="1" applyBorder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4" fontId="5" fillId="0" borderId="17" xfId="0" applyNumberFormat="1" applyFont="1" applyBorder="1" applyAlignment="1" applyProtection="1"/>
    <xf numFmtId="4" fontId="5" fillId="0" borderId="17" xfId="0" applyNumberFormat="1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0" fontId="41" fillId="0" borderId="25" xfId="0" applyFont="1" applyBorder="1" applyAlignment="1" applyProtection="1">
      <alignment horizontal="center" vertical="center"/>
    </xf>
    <xf numFmtId="49" fontId="41" fillId="0" borderId="25" xfId="0" applyNumberFormat="1" applyFont="1" applyBorder="1" applyAlignment="1" applyProtection="1">
      <alignment horizontal="left" vertical="center" wrapText="1"/>
    </xf>
    <xf numFmtId="0" fontId="41" fillId="0" borderId="25" xfId="0" applyFont="1" applyBorder="1" applyAlignment="1" applyProtection="1">
      <alignment horizontal="left" vertical="center" wrapText="1"/>
    </xf>
    <xf numFmtId="0" fontId="41" fillId="0" borderId="25" xfId="0" applyFont="1" applyBorder="1" applyAlignment="1" applyProtection="1">
      <alignment horizontal="center" vertical="center" wrapText="1"/>
    </xf>
    <xf numFmtId="167" fontId="41" fillId="0" borderId="25" xfId="0" applyNumberFormat="1" applyFont="1" applyBorder="1" applyAlignment="1" applyProtection="1">
      <alignment vertical="center"/>
    </xf>
    <xf numFmtId="4" fontId="41" fillId="4" borderId="25" xfId="0" applyNumberFormat="1" applyFont="1" applyFill="1" applyBorder="1" applyAlignment="1" applyProtection="1">
      <alignment vertical="center"/>
      <protection locked="0"/>
    </xf>
    <xf numFmtId="4" fontId="41" fillId="4" borderId="25" xfId="0" applyNumberFormat="1" applyFont="1" applyFill="1" applyBorder="1" applyAlignment="1" applyProtection="1">
      <alignment vertical="center"/>
    </xf>
    <xf numFmtId="4" fontId="41" fillId="0" borderId="25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5" customWidth="1"/>
    <col min="5" max="5" width="2.5" customWidth="1"/>
    <col min="6" max="6" width="2.5" customWidth="1"/>
    <col min="7" max="7" width="2.5" customWidth="1"/>
    <col min="8" max="8" width="2.5" customWidth="1"/>
    <col min="9" max="9" width="2.5" customWidth="1"/>
    <col min="10" max="10" width="2.5" customWidth="1"/>
    <col min="11" max="11" width="2.5" customWidth="1"/>
    <col min="12" max="12" width="2.5" customWidth="1"/>
    <col min="13" max="13" width="2.5" customWidth="1"/>
    <col min="14" max="14" width="2.5" customWidth="1"/>
    <col min="15" max="15" width="2.5" customWidth="1"/>
    <col min="16" max="16" width="2.5" customWidth="1"/>
    <col min="17" max="17" width="2.5" customWidth="1"/>
    <col min="18" max="18" width="2.5" customWidth="1"/>
    <col min="19" max="19" width="2.5" customWidth="1"/>
    <col min="20" max="20" width="2.5" customWidth="1"/>
    <col min="21" max="21" width="2.5" customWidth="1"/>
    <col min="22" max="22" width="2.5" customWidth="1"/>
    <col min="23" max="23" width="2.5" customWidth="1"/>
    <col min="24" max="24" width="2.5" customWidth="1"/>
    <col min="25" max="25" width="2.5" customWidth="1"/>
    <col min="26" max="26" width="2.5" customWidth="1"/>
    <col min="27" max="27" width="2.5" customWidth="1"/>
    <col min="28" max="28" width="2.5" customWidth="1"/>
    <col min="29" max="29" width="2.5" customWidth="1"/>
    <col min="30" max="30" width="2.5" customWidth="1"/>
    <col min="31" max="31" width="2.5" customWidth="1"/>
    <col min="32" max="32" width="2.5" customWidth="1"/>
    <col min="33" max="33" width="2.5" customWidth="1"/>
    <col min="34" max="34" width="3.33" customWidth="1"/>
    <col min="35" max="35" width="2.5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.67" customWidth="1"/>
    <col min="44" max="44" width="13.67" customWidth="1"/>
    <col min="45" max="45" width="25.83" hidden="1" customWidth="1"/>
    <col min="46" max="46" width="25.83" hidden="1" customWidth="1"/>
    <col min="47" max="47" width="25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</cols>
  <sheetData>
    <row r="1" ht="21.36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5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R2" s="23" t="s">
        <v>8</v>
      </c>
      <c r="BS2" s="24" t="s">
        <v>9</v>
      </c>
      <c r="BT2" s="24" t="s">
        <v>10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ht="36.96" customHeight="1">
      <c r="B4" s="28"/>
      <c r="C4" s="29" t="s">
        <v>12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1"/>
      <c r="AS4" s="32" t="s">
        <v>13</v>
      </c>
      <c r="BE4" s="33" t="s">
        <v>14</v>
      </c>
      <c r="BS4" s="24" t="s">
        <v>15</v>
      </c>
    </row>
    <row r="5" ht="14.4" customHeight="1">
      <c r="B5" s="28"/>
      <c r="C5" s="34"/>
      <c r="D5" s="35" t="s">
        <v>16</v>
      </c>
      <c r="E5" s="34"/>
      <c r="F5" s="34"/>
      <c r="G5" s="34"/>
      <c r="H5" s="34"/>
      <c r="I5" s="34"/>
      <c r="J5" s="34"/>
      <c r="K5" s="36" t="s">
        <v>17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1"/>
      <c r="BE5" s="37" t="s">
        <v>18</v>
      </c>
      <c r="BS5" s="24" t="s">
        <v>9</v>
      </c>
    </row>
    <row r="6" ht="36.96" customHeight="1">
      <c r="B6" s="28"/>
      <c r="C6" s="34"/>
      <c r="D6" s="38" t="s">
        <v>19</v>
      </c>
      <c r="E6" s="34"/>
      <c r="F6" s="34"/>
      <c r="G6" s="34"/>
      <c r="H6" s="34"/>
      <c r="I6" s="34"/>
      <c r="J6" s="34"/>
      <c r="K6" s="39" t="s">
        <v>20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1"/>
      <c r="BE6" s="40"/>
      <c r="BS6" s="24" t="s">
        <v>21</v>
      </c>
    </row>
    <row r="7" ht="14.4" customHeight="1">
      <c r="B7" s="28"/>
      <c r="C7" s="34"/>
      <c r="D7" s="41" t="s">
        <v>22</v>
      </c>
      <c r="E7" s="34"/>
      <c r="F7" s="34"/>
      <c r="G7" s="34"/>
      <c r="H7" s="34"/>
      <c r="I7" s="34"/>
      <c r="J7" s="34"/>
      <c r="K7" s="36" t="s">
        <v>23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41" t="s">
        <v>24</v>
      </c>
      <c r="AL7" s="34"/>
      <c r="AM7" s="34"/>
      <c r="AN7" s="36" t="s">
        <v>23</v>
      </c>
      <c r="AO7" s="34"/>
      <c r="AP7" s="34"/>
      <c r="AQ7" s="31"/>
      <c r="BE7" s="40"/>
      <c r="BS7" s="24" t="s">
        <v>25</v>
      </c>
    </row>
    <row r="8" ht="14.4" customHeight="1">
      <c r="B8" s="28"/>
      <c r="C8" s="34"/>
      <c r="D8" s="41" t="s">
        <v>26</v>
      </c>
      <c r="E8" s="34"/>
      <c r="F8" s="34"/>
      <c r="G8" s="34"/>
      <c r="H8" s="34"/>
      <c r="I8" s="34"/>
      <c r="J8" s="34"/>
      <c r="K8" s="36" t="s">
        <v>27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41" t="s">
        <v>28</v>
      </c>
      <c r="AL8" s="34"/>
      <c r="AM8" s="34"/>
      <c r="AN8" s="42" t="s">
        <v>29</v>
      </c>
      <c r="AO8" s="34"/>
      <c r="AP8" s="34"/>
      <c r="AQ8" s="31"/>
      <c r="BE8" s="40"/>
      <c r="BS8" s="24" t="s">
        <v>30</v>
      </c>
    </row>
    <row r="9" ht="14.4" customHeight="1">
      <c r="B9" s="28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1"/>
      <c r="BE9" s="40"/>
      <c r="BS9" s="24" t="s">
        <v>31</v>
      </c>
    </row>
    <row r="10" ht="14.4" customHeight="1">
      <c r="B10" s="28"/>
      <c r="C10" s="34"/>
      <c r="D10" s="41" t="s">
        <v>32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41" t="s">
        <v>33</v>
      </c>
      <c r="AL10" s="34"/>
      <c r="AM10" s="34"/>
      <c r="AN10" s="36" t="s">
        <v>34</v>
      </c>
      <c r="AO10" s="34"/>
      <c r="AP10" s="34"/>
      <c r="AQ10" s="31"/>
      <c r="BE10" s="40"/>
      <c r="BS10" s="24" t="s">
        <v>21</v>
      </c>
    </row>
    <row r="11" ht="18.48" customHeight="1">
      <c r="B11" s="28"/>
      <c r="C11" s="34"/>
      <c r="D11" s="34"/>
      <c r="E11" s="36" t="s">
        <v>35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41" t="s">
        <v>36</v>
      </c>
      <c r="AL11" s="34"/>
      <c r="AM11" s="34"/>
      <c r="AN11" s="36" t="s">
        <v>23</v>
      </c>
      <c r="AO11" s="34"/>
      <c r="AP11" s="34"/>
      <c r="AQ11" s="31"/>
      <c r="BE11" s="40"/>
      <c r="BS11" s="24" t="s">
        <v>21</v>
      </c>
    </row>
    <row r="12" ht="6.96" customHeight="1">
      <c r="B12" s="28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1"/>
      <c r="BE12" s="40"/>
      <c r="BS12" s="24" t="s">
        <v>21</v>
      </c>
    </row>
    <row r="13" ht="14.4" customHeight="1">
      <c r="B13" s="28"/>
      <c r="C13" s="34"/>
      <c r="D13" s="41" t="s">
        <v>37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41" t="s">
        <v>33</v>
      </c>
      <c r="AL13" s="34"/>
      <c r="AM13" s="34"/>
      <c r="AN13" s="43" t="s">
        <v>38</v>
      </c>
      <c r="AO13" s="34"/>
      <c r="AP13" s="34"/>
      <c r="AQ13" s="31"/>
      <c r="BE13" s="40"/>
      <c r="BS13" s="24" t="s">
        <v>21</v>
      </c>
    </row>
    <row r="14">
      <c r="B14" s="28"/>
      <c r="C14" s="34"/>
      <c r="D14" s="34"/>
      <c r="E14" s="43" t="s">
        <v>38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1" t="s">
        <v>36</v>
      </c>
      <c r="AL14" s="34"/>
      <c r="AM14" s="34"/>
      <c r="AN14" s="43" t="s">
        <v>38</v>
      </c>
      <c r="AO14" s="34"/>
      <c r="AP14" s="34"/>
      <c r="AQ14" s="31"/>
      <c r="BE14" s="40"/>
      <c r="BS14" s="24" t="s">
        <v>21</v>
      </c>
    </row>
    <row r="15" ht="6.96" customHeight="1">
      <c r="B15" s="2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1"/>
      <c r="BE15" s="40"/>
      <c r="BS15" s="24" t="s">
        <v>6</v>
      </c>
    </row>
    <row r="16" ht="14.4" customHeight="1">
      <c r="B16" s="28"/>
      <c r="C16" s="34"/>
      <c r="D16" s="41" t="s">
        <v>39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41" t="s">
        <v>33</v>
      </c>
      <c r="AL16" s="34"/>
      <c r="AM16" s="34"/>
      <c r="AN16" s="36" t="s">
        <v>40</v>
      </c>
      <c r="AO16" s="34"/>
      <c r="AP16" s="34"/>
      <c r="AQ16" s="31"/>
      <c r="BE16" s="40"/>
      <c r="BS16" s="24" t="s">
        <v>6</v>
      </c>
    </row>
    <row r="17" ht="18.48" customHeight="1">
      <c r="B17" s="28"/>
      <c r="C17" s="34"/>
      <c r="D17" s="34"/>
      <c r="E17" s="36" t="s">
        <v>41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41" t="s">
        <v>36</v>
      </c>
      <c r="AL17" s="34"/>
      <c r="AM17" s="34"/>
      <c r="AN17" s="36" t="s">
        <v>23</v>
      </c>
      <c r="AO17" s="34"/>
      <c r="AP17" s="34"/>
      <c r="AQ17" s="31"/>
      <c r="BE17" s="40"/>
      <c r="BS17" s="24" t="s">
        <v>6</v>
      </c>
    </row>
    <row r="18" ht="6.96" customHeight="1">
      <c r="B18" s="28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1"/>
      <c r="BE18" s="40"/>
      <c r="BS18" s="24" t="s">
        <v>9</v>
      </c>
    </row>
    <row r="19" ht="14.4" customHeight="1">
      <c r="B19" s="28"/>
      <c r="C19" s="34"/>
      <c r="D19" s="41" t="s">
        <v>42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41" t="s">
        <v>33</v>
      </c>
      <c r="AL19" s="34"/>
      <c r="AM19" s="34"/>
      <c r="AN19" s="36" t="s">
        <v>23</v>
      </c>
      <c r="AO19" s="34"/>
      <c r="AP19" s="34"/>
      <c r="AQ19" s="31"/>
      <c r="BE19" s="40"/>
      <c r="BS19" s="24" t="s">
        <v>21</v>
      </c>
    </row>
    <row r="20" ht="18.48" customHeight="1">
      <c r="B20" s="28"/>
      <c r="C20" s="34"/>
      <c r="D20" s="34"/>
      <c r="E20" s="36" t="s">
        <v>41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41" t="s">
        <v>36</v>
      </c>
      <c r="AL20" s="34"/>
      <c r="AM20" s="34"/>
      <c r="AN20" s="36" t="s">
        <v>23</v>
      </c>
      <c r="AO20" s="34"/>
      <c r="AP20" s="34"/>
      <c r="AQ20" s="31"/>
      <c r="BE20" s="40"/>
    </row>
    <row r="21" ht="6.96" customHeight="1">
      <c r="B21" s="28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1"/>
      <c r="BE21" s="40"/>
    </row>
    <row r="22">
      <c r="B22" s="28"/>
      <c r="C22" s="34"/>
      <c r="D22" s="41" t="s">
        <v>43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1"/>
      <c r="BE22" s="40"/>
    </row>
    <row r="23" ht="177" customHeight="1">
      <c r="B23" s="28"/>
      <c r="C23" s="34"/>
      <c r="D23" s="34"/>
      <c r="E23" s="45" t="s">
        <v>44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34"/>
      <c r="AP23" s="34"/>
      <c r="AQ23" s="31"/>
      <c r="BE23" s="40"/>
    </row>
    <row r="24" ht="6.96" customHeight="1">
      <c r="B24" s="28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1"/>
      <c r="BE24" s="40"/>
    </row>
    <row r="25" ht="6.96" customHeight="1">
      <c r="B25" s="28"/>
      <c r="C25" s="34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34"/>
      <c r="AQ25" s="31"/>
      <c r="BE25" s="40"/>
    </row>
    <row r="26" ht="14.4" customHeight="1">
      <c r="B26" s="28"/>
      <c r="C26" s="34"/>
      <c r="D26" s="47" t="s">
        <v>45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48">
        <f>ROUNDUP(AG87,2)</f>
        <v>0</v>
      </c>
      <c r="AL26" s="34"/>
      <c r="AM26" s="34"/>
      <c r="AN26" s="34"/>
      <c r="AO26" s="34"/>
      <c r="AP26" s="34"/>
      <c r="AQ26" s="31"/>
      <c r="BE26" s="40"/>
    </row>
    <row r="27" ht="14.4" customHeight="1">
      <c r="B27" s="28"/>
      <c r="C27" s="34"/>
      <c r="D27" s="47" t="s">
        <v>46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48">
        <f>ROUNDUP(AG93,2)</f>
        <v>0</v>
      </c>
      <c r="AL27" s="48"/>
      <c r="AM27" s="48"/>
      <c r="AN27" s="48"/>
      <c r="AO27" s="48"/>
      <c r="AP27" s="34"/>
      <c r="AQ27" s="31"/>
      <c r="BE27" s="40"/>
    </row>
    <row r="28" s="1" customFormat="1" ht="6.96" customHeight="1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1"/>
      <c r="BE28" s="40"/>
    </row>
    <row r="29" s="1" customFormat="1" ht="25.92" customHeight="1">
      <c r="B29" s="49"/>
      <c r="C29" s="50"/>
      <c r="D29" s="52" t="s">
        <v>47</v>
      </c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4">
        <f>ROUNDUP(AK26+AK27,2)</f>
        <v>0</v>
      </c>
      <c r="AL29" s="53"/>
      <c r="AM29" s="53"/>
      <c r="AN29" s="53"/>
      <c r="AO29" s="53"/>
      <c r="AP29" s="50"/>
      <c r="AQ29" s="51"/>
      <c r="BE29" s="40"/>
    </row>
    <row r="30" s="1" customFormat="1" ht="6.96" customHeight="1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1"/>
      <c r="BE30" s="40"/>
    </row>
    <row r="31" s="2" customFormat="1" ht="14.4" customHeight="1">
      <c r="B31" s="55"/>
      <c r="C31" s="56"/>
      <c r="D31" s="57" t="s">
        <v>48</v>
      </c>
      <c r="E31" s="56"/>
      <c r="F31" s="57" t="s">
        <v>49</v>
      </c>
      <c r="G31" s="56"/>
      <c r="H31" s="56"/>
      <c r="I31" s="56"/>
      <c r="J31" s="56"/>
      <c r="K31" s="56"/>
      <c r="L31" s="58">
        <v>0.20999999999999999</v>
      </c>
      <c r="M31" s="56"/>
      <c r="N31" s="56"/>
      <c r="O31" s="56"/>
      <c r="P31" s="56"/>
      <c r="Q31" s="56"/>
      <c r="R31" s="56"/>
      <c r="S31" s="56"/>
      <c r="T31" s="59" t="s">
        <v>50</v>
      </c>
      <c r="U31" s="56"/>
      <c r="V31" s="56"/>
      <c r="W31" s="60">
        <f>ROUNDUP(AZ87+SUM(CD94:CD107),2)</f>
        <v>0</v>
      </c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60">
        <f>ROUNDUP(AV87+SUM(BY94:BY107),1)</f>
        <v>0</v>
      </c>
      <c r="AL31" s="56"/>
      <c r="AM31" s="56"/>
      <c r="AN31" s="56"/>
      <c r="AO31" s="56"/>
      <c r="AP31" s="56"/>
      <c r="AQ31" s="61"/>
      <c r="BE31" s="40"/>
    </row>
    <row r="32" s="2" customFormat="1" ht="14.4" customHeight="1">
      <c r="B32" s="55"/>
      <c r="C32" s="56"/>
      <c r="D32" s="56"/>
      <c r="E32" s="56"/>
      <c r="F32" s="57" t="s">
        <v>51</v>
      </c>
      <c r="G32" s="56"/>
      <c r="H32" s="56"/>
      <c r="I32" s="56"/>
      <c r="J32" s="56"/>
      <c r="K32" s="56"/>
      <c r="L32" s="58">
        <v>0.14999999999999999</v>
      </c>
      <c r="M32" s="56"/>
      <c r="N32" s="56"/>
      <c r="O32" s="56"/>
      <c r="P32" s="56"/>
      <c r="Q32" s="56"/>
      <c r="R32" s="56"/>
      <c r="S32" s="56"/>
      <c r="T32" s="59" t="s">
        <v>50</v>
      </c>
      <c r="U32" s="56"/>
      <c r="V32" s="56"/>
      <c r="W32" s="60">
        <f>ROUNDUP(BA87+SUM(CE94:CE107),2)</f>
        <v>0</v>
      </c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60">
        <f>ROUNDUP(AW87+SUM(BZ94:BZ107),1)</f>
        <v>0</v>
      </c>
      <c r="AL32" s="56"/>
      <c r="AM32" s="56"/>
      <c r="AN32" s="56"/>
      <c r="AO32" s="56"/>
      <c r="AP32" s="56"/>
      <c r="AQ32" s="61"/>
      <c r="BE32" s="40"/>
    </row>
    <row r="33" hidden="1" s="2" customFormat="1" ht="14.4" customHeight="1">
      <c r="B33" s="55"/>
      <c r="C33" s="56"/>
      <c r="D33" s="56"/>
      <c r="E33" s="56"/>
      <c r="F33" s="57" t="s">
        <v>52</v>
      </c>
      <c r="G33" s="56"/>
      <c r="H33" s="56"/>
      <c r="I33" s="56"/>
      <c r="J33" s="56"/>
      <c r="K33" s="56"/>
      <c r="L33" s="58">
        <v>0.20999999999999999</v>
      </c>
      <c r="M33" s="56"/>
      <c r="N33" s="56"/>
      <c r="O33" s="56"/>
      <c r="P33" s="56"/>
      <c r="Q33" s="56"/>
      <c r="R33" s="56"/>
      <c r="S33" s="56"/>
      <c r="T33" s="59" t="s">
        <v>50</v>
      </c>
      <c r="U33" s="56"/>
      <c r="V33" s="56"/>
      <c r="W33" s="60">
        <f>ROUNDUP(BB87+SUM(CF94:CF107),2)</f>
        <v>0</v>
      </c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60">
        <v>0</v>
      </c>
      <c r="AL33" s="56"/>
      <c r="AM33" s="56"/>
      <c r="AN33" s="56"/>
      <c r="AO33" s="56"/>
      <c r="AP33" s="56"/>
      <c r="AQ33" s="61"/>
      <c r="BE33" s="40"/>
    </row>
    <row r="34" hidden="1" s="2" customFormat="1" ht="14.4" customHeight="1">
      <c r="B34" s="55"/>
      <c r="C34" s="56"/>
      <c r="D34" s="56"/>
      <c r="E34" s="56"/>
      <c r="F34" s="57" t="s">
        <v>53</v>
      </c>
      <c r="G34" s="56"/>
      <c r="H34" s="56"/>
      <c r="I34" s="56"/>
      <c r="J34" s="56"/>
      <c r="K34" s="56"/>
      <c r="L34" s="58">
        <v>0.14999999999999999</v>
      </c>
      <c r="M34" s="56"/>
      <c r="N34" s="56"/>
      <c r="O34" s="56"/>
      <c r="P34" s="56"/>
      <c r="Q34" s="56"/>
      <c r="R34" s="56"/>
      <c r="S34" s="56"/>
      <c r="T34" s="59" t="s">
        <v>50</v>
      </c>
      <c r="U34" s="56"/>
      <c r="V34" s="56"/>
      <c r="W34" s="60">
        <f>ROUNDUP(BC87+SUM(CG94:CG107),2)</f>
        <v>0</v>
      </c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60">
        <v>0</v>
      </c>
      <c r="AL34" s="56"/>
      <c r="AM34" s="56"/>
      <c r="AN34" s="56"/>
      <c r="AO34" s="56"/>
      <c r="AP34" s="56"/>
      <c r="AQ34" s="61"/>
      <c r="BE34" s="40"/>
    </row>
    <row r="35" hidden="1" s="2" customFormat="1" ht="14.4" customHeight="1">
      <c r="B35" s="55"/>
      <c r="C35" s="56"/>
      <c r="D35" s="56"/>
      <c r="E35" s="56"/>
      <c r="F35" s="57" t="s">
        <v>54</v>
      </c>
      <c r="G35" s="56"/>
      <c r="H35" s="56"/>
      <c r="I35" s="56"/>
      <c r="J35" s="56"/>
      <c r="K35" s="56"/>
      <c r="L35" s="58">
        <v>0</v>
      </c>
      <c r="M35" s="56"/>
      <c r="N35" s="56"/>
      <c r="O35" s="56"/>
      <c r="P35" s="56"/>
      <c r="Q35" s="56"/>
      <c r="R35" s="56"/>
      <c r="S35" s="56"/>
      <c r="T35" s="59" t="s">
        <v>50</v>
      </c>
      <c r="U35" s="56"/>
      <c r="V35" s="56"/>
      <c r="W35" s="60">
        <f>ROUNDUP(BD87+SUM(CH94:CH107),2)</f>
        <v>0</v>
      </c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60">
        <v>0</v>
      </c>
      <c r="AL35" s="56"/>
      <c r="AM35" s="56"/>
      <c r="AN35" s="56"/>
      <c r="AO35" s="56"/>
      <c r="AP35" s="56"/>
      <c r="AQ35" s="61"/>
    </row>
    <row r="36" s="1" customFormat="1" ht="6.96" customHeight="1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1"/>
    </row>
    <row r="37" s="1" customFormat="1" ht="25.92" customHeight="1">
      <c r="B37" s="49"/>
      <c r="C37" s="62"/>
      <c r="D37" s="63" t="s">
        <v>55</v>
      </c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5" t="s">
        <v>56</v>
      </c>
      <c r="U37" s="64"/>
      <c r="V37" s="64"/>
      <c r="W37" s="64"/>
      <c r="X37" s="66" t="s">
        <v>57</v>
      </c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7">
        <f>SUM(AK29:AK35)</f>
        <v>0</v>
      </c>
      <c r="AL37" s="64"/>
      <c r="AM37" s="64"/>
      <c r="AN37" s="64"/>
      <c r="AO37" s="68"/>
      <c r="AP37" s="62"/>
      <c r="AQ37" s="51"/>
    </row>
    <row r="38" s="1" customFormat="1" ht="14.4" customHeight="1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1"/>
    </row>
    <row r="39">
      <c r="B39" s="28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1"/>
    </row>
    <row r="40">
      <c r="B40" s="28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1"/>
    </row>
    <row r="41">
      <c r="B41" s="28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1"/>
    </row>
    <row r="42">
      <c r="B42" s="2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1"/>
    </row>
    <row r="43">
      <c r="B43" s="2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1"/>
    </row>
    <row r="44">
      <c r="B44" s="28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1"/>
    </row>
    <row r="45">
      <c r="B45" s="2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1"/>
    </row>
    <row r="46">
      <c r="B46" s="28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1"/>
    </row>
    <row r="47">
      <c r="B47" s="2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1"/>
    </row>
    <row r="48">
      <c r="B48" s="2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1"/>
    </row>
    <row r="49" s="1" customFormat="1">
      <c r="B49" s="49"/>
      <c r="C49" s="50"/>
      <c r="D49" s="69" t="s">
        <v>58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1"/>
      <c r="AA49" s="50"/>
      <c r="AB49" s="50"/>
      <c r="AC49" s="69" t="s">
        <v>59</v>
      </c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1"/>
      <c r="AP49" s="50"/>
      <c r="AQ49" s="51"/>
    </row>
    <row r="50">
      <c r="B50" s="28"/>
      <c r="C50" s="34"/>
      <c r="D50" s="72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73"/>
      <c r="AA50" s="34"/>
      <c r="AB50" s="34"/>
      <c r="AC50" s="72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73"/>
      <c r="AP50" s="34"/>
      <c r="AQ50" s="31"/>
    </row>
    <row r="51">
      <c r="B51" s="28"/>
      <c r="C51" s="34"/>
      <c r="D51" s="72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73"/>
      <c r="AA51" s="34"/>
      <c r="AB51" s="34"/>
      <c r="AC51" s="72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73"/>
      <c r="AP51" s="34"/>
      <c r="AQ51" s="31"/>
    </row>
    <row r="52">
      <c r="B52" s="28"/>
      <c r="C52" s="34"/>
      <c r="D52" s="72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73"/>
      <c r="AA52" s="34"/>
      <c r="AB52" s="34"/>
      <c r="AC52" s="72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73"/>
      <c r="AP52" s="34"/>
      <c r="AQ52" s="31"/>
    </row>
    <row r="53">
      <c r="B53" s="28"/>
      <c r="C53" s="34"/>
      <c r="D53" s="72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73"/>
      <c r="AA53" s="34"/>
      <c r="AB53" s="34"/>
      <c r="AC53" s="72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73"/>
      <c r="AP53" s="34"/>
      <c r="AQ53" s="31"/>
    </row>
    <row r="54">
      <c r="B54" s="28"/>
      <c r="C54" s="34"/>
      <c r="D54" s="72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73"/>
      <c r="AA54" s="34"/>
      <c r="AB54" s="34"/>
      <c r="AC54" s="72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73"/>
      <c r="AP54" s="34"/>
      <c r="AQ54" s="31"/>
    </row>
    <row r="55">
      <c r="B55" s="28"/>
      <c r="C55" s="34"/>
      <c r="D55" s="72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73"/>
      <c r="AA55" s="34"/>
      <c r="AB55" s="34"/>
      <c r="AC55" s="72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73"/>
      <c r="AP55" s="34"/>
      <c r="AQ55" s="31"/>
    </row>
    <row r="56">
      <c r="B56" s="28"/>
      <c r="C56" s="34"/>
      <c r="D56" s="72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73"/>
      <c r="AA56" s="34"/>
      <c r="AB56" s="34"/>
      <c r="AC56" s="72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73"/>
      <c r="AP56" s="34"/>
      <c r="AQ56" s="31"/>
    </row>
    <row r="57">
      <c r="B57" s="28"/>
      <c r="C57" s="34"/>
      <c r="D57" s="72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73"/>
      <c r="AA57" s="34"/>
      <c r="AB57" s="34"/>
      <c r="AC57" s="72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73"/>
      <c r="AP57" s="34"/>
      <c r="AQ57" s="31"/>
    </row>
    <row r="58" s="1" customFormat="1">
      <c r="B58" s="49"/>
      <c r="C58" s="50"/>
      <c r="D58" s="74" t="s">
        <v>60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6" t="s">
        <v>61</v>
      </c>
      <c r="S58" s="75"/>
      <c r="T58" s="75"/>
      <c r="U58" s="75"/>
      <c r="V58" s="75"/>
      <c r="W58" s="75"/>
      <c r="X58" s="75"/>
      <c r="Y58" s="75"/>
      <c r="Z58" s="77"/>
      <c r="AA58" s="50"/>
      <c r="AB58" s="50"/>
      <c r="AC58" s="74" t="s">
        <v>60</v>
      </c>
      <c r="AD58" s="75"/>
      <c r="AE58" s="75"/>
      <c r="AF58" s="75"/>
      <c r="AG58" s="75"/>
      <c r="AH58" s="75"/>
      <c r="AI58" s="75"/>
      <c r="AJ58" s="75"/>
      <c r="AK58" s="75"/>
      <c r="AL58" s="75"/>
      <c r="AM58" s="76" t="s">
        <v>61</v>
      </c>
      <c r="AN58" s="75"/>
      <c r="AO58" s="77"/>
      <c r="AP58" s="50"/>
      <c r="AQ58" s="51"/>
    </row>
    <row r="59">
      <c r="B59" s="28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1"/>
    </row>
    <row r="60" s="1" customFormat="1">
      <c r="B60" s="49"/>
      <c r="C60" s="50"/>
      <c r="D60" s="69" t="s">
        <v>62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1"/>
      <c r="AA60" s="50"/>
      <c r="AB60" s="50"/>
      <c r="AC60" s="69" t="s">
        <v>63</v>
      </c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1"/>
      <c r="AP60" s="50"/>
      <c r="AQ60" s="51"/>
    </row>
    <row r="61">
      <c r="B61" s="28"/>
      <c r="C61" s="34"/>
      <c r="D61" s="72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73"/>
      <c r="AA61" s="34"/>
      <c r="AB61" s="34"/>
      <c r="AC61" s="72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73"/>
      <c r="AP61" s="34"/>
      <c r="AQ61" s="31"/>
    </row>
    <row r="62">
      <c r="B62" s="28"/>
      <c r="C62" s="34"/>
      <c r="D62" s="72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73"/>
      <c r="AA62" s="34"/>
      <c r="AB62" s="34"/>
      <c r="AC62" s="72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73"/>
      <c r="AP62" s="34"/>
      <c r="AQ62" s="31"/>
    </row>
    <row r="63">
      <c r="B63" s="28"/>
      <c r="C63" s="34"/>
      <c r="D63" s="72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73"/>
      <c r="AA63" s="34"/>
      <c r="AB63" s="34"/>
      <c r="AC63" s="72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73"/>
      <c r="AP63" s="34"/>
      <c r="AQ63" s="31"/>
    </row>
    <row r="64">
      <c r="B64" s="28"/>
      <c r="C64" s="34"/>
      <c r="D64" s="72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73"/>
      <c r="AA64" s="34"/>
      <c r="AB64" s="34"/>
      <c r="AC64" s="72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73"/>
      <c r="AP64" s="34"/>
      <c r="AQ64" s="31"/>
    </row>
    <row r="65">
      <c r="B65" s="28"/>
      <c r="C65" s="34"/>
      <c r="D65" s="72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73"/>
      <c r="AA65" s="34"/>
      <c r="AB65" s="34"/>
      <c r="AC65" s="72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73"/>
      <c r="AP65" s="34"/>
      <c r="AQ65" s="31"/>
    </row>
    <row r="66">
      <c r="B66" s="28"/>
      <c r="C66" s="34"/>
      <c r="D66" s="72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73"/>
      <c r="AA66" s="34"/>
      <c r="AB66" s="34"/>
      <c r="AC66" s="72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73"/>
      <c r="AP66" s="34"/>
      <c r="AQ66" s="31"/>
    </row>
    <row r="67">
      <c r="B67" s="28"/>
      <c r="C67" s="34"/>
      <c r="D67" s="72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73"/>
      <c r="AA67" s="34"/>
      <c r="AB67" s="34"/>
      <c r="AC67" s="72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73"/>
      <c r="AP67" s="34"/>
      <c r="AQ67" s="31"/>
    </row>
    <row r="68">
      <c r="B68" s="28"/>
      <c r="C68" s="34"/>
      <c r="D68" s="72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73"/>
      <c r="AA68" s="34"/>
      <c r="AB68" s="34"/>
      <c r="AC68" s="72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73"/>
      <c r="AP68" s="34"/>
      <c r="AQ68" s="31"/>
    </row>
    <row r="69" s="1" customFormat="1">
      <c r="B69" s="49"/>
      <c r="C69" s="50"/>
      <c r="D69" s="74" t="s">
        <v>60</v>
      </c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6" t="s">
        <v>61</v>
      </c>
      <c r="S69" s="75"/>
      <c r="T69" s="75"/>
      <c r="U69" s="75"/>
      <c r="V69" s="75"/>
      <c r="W69" s="75"/>
      <c r="X69" s="75"/>
      <c r="Y69" s="75"/>
      <c r="Z69" s="77"/>
      <c r="AA69" s="50"/>
      <c r="AB69" s="50"/>
      <c r="AC69" s="74" t="s">
        <v>60</v>
      </c>
      <c r="AD69" s="75"/>
      <c r="AE69" s="75"/>
      <c r="AF69" s="75"/>
      <c r="AG69" s="75"/>
      <c r="AH69" s="75"/>
      <c r="AI69" s="75"/>
      <c r="AJ69" s="75"/>
      <c r="AK69" s="75"/>
      <c r="AL69" s="75"/>
      <c r="AM69" s="76" t="s">
        <v>61</v>
      </c>
      <c r="AN69" s="75"/>
      <c r="AO69" s="77"/>
      <c r="AP69" s="50"/>
      <c r="AQ69" s="51"/>
    </row>
    <row r="70" s="1" customFormat="1" ht="6.96" customHeight="1"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1"/>
    </row>
    <row r="71" s="1" customFormat="1" ht="6.96" customHeight="1"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80"/>
    </row>
    <row r="75" s="1" customFormat="1" ht="6.96" customHeight="1">
      <c r="B75" s="81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3"/>
    </row>
    <row r="76" s="1" customFormat="1" ht="36.96" customHeight="1">
      <c r="B76" s="49"/>
      <c r="C76" s="29" t="s">
        <v>64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51"/>
    </row>
    <row r="77" s="3" customFormat="1" ht="14.4" customHeight="1">
      <c r="B77" s="84"/>
      <c r="C77" s="41" t="s">
        <v>16</v>
      </c>
      <c r="D77" s="85"/>
      <c r="E77" s="85"/>
      <c r="F77" s="85"/>
      <c r="G77" s="85"/>
      <c r="H77" s="85"/>
      <c r="I77" s="85"/>
      <c r="J77" s="85"/>
      <c r="K77" s="85"/>
      <c r="L77" s="85">
        <f>K5</f>
        <v>0</v>
      </c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6"/>
    </row>
    <row r="78" s="4" customFormat="1" ht="36.96" customHeight="1">
      <c r="B78" s="87"/>
      <c r="C78" s="88" t="s">
        <v>19</v>
      </c>
      <c r="D78" s="89"/>
      <c r="E78" s="89"/>
      <c r="F78" s="89"/>
      <c r="G78" s="89"/>
      <c r="H78" s="89"/>
      <c r="I78" s="89"/>
      <c r="J78" s="89"/>
      <c r="K78" s="89"/>
      <c r="L78" s="90">
        <f>K6</f>
        <v>0</v>
      </c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91"/>
    </row>
    <row r="79" s="1" customFormat="1" ht="6.96" customHeight="1">
      <c r="B79" s="4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1"/>
    </row>
    <row r="80" s="1" customFormat="1">
      <c r="B80" s="49"/>
      <c r="C80" s="41" t="s">
        <v>26</v>
      </c>
      <c r="D80" s="50"/>
      <c r="E80" s="50"/>
      <c r="F80" s="50"/>
      <c r="G80" s="50"/>
      <c r="H80" s="50"/>
      <c r="I80" s="50"/>
      <c r="J80" s="50"/>
      <c r="K80" s="50"/>
      <c r="L80" s="92">
        <f>IF(K8="","",K8)</f>
        <v>0</v>
      </c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41" t="s">
        <v>28</v>
      </c>
      <c r="AJ80" s="50"/>
      <c r="AK80" s="50"/>
      <c r="AL80" s="50"/>
      <c r="AM80" s="93">
        <f> IF(AN8= "","",AN8)</f>
        <v>0</v>
      </c>
      <c r="AN80" s="50"/>
      <c r="AO80" s="50"/>
      <c r="AP80" s="50"/>
      <c r="AQ80" s="51"/>
    </row>
    <row r="81" s="1" customFormat="1" ht="6.96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1"/>
    </row>
    <row r="82" s="1" customFormat="1">
      <c r="B82" s="49"/>
      <c r="C82" s="41" t="s">
        <v>32</v>
      </c>
      <c r="D82" s="50"/>
      <c r="E82" s="50"/>
      <c r="F82" s="50"/>
      <c r="G82" s="50"/>
      <c r="H82" s="50"/>
      <c r="I82" s="50"/>
      <c r="J82" s="50"/>
      <c r="K82" s="50"/>
      <c r="L82" s="85">
        <f>IF(E11= "","",E11)</f>
        <v>0</v>
      </c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1" t="s">
        <v>39</v>
      </c>
      <c r="AJ82" s="50"/>
      <c r="AK82" s="50"/>
      <c r="AL82" s="50"/>
      <c r="AM82" s="85">
        <f>IF(E17="","",E17)</f>
        <v>0</v>
      </c>
      <c r="AN82" s="85"/>
      <c r="AO82" s="85"/>
      <c r="AP82" s="85"/>
      <c r="AQ82" s="51"/>
      <c r="AS82" s="94" t="s">
        <v>65</v>
      </c>
      <c r="AT82" s="95"/>
      <c r="AU82" s="96"/>
      <c r="AV82" s="96"/>
      <c r="AW82" s="96"/>
      <c r="AX82" s="96"/>
      <c r="AY82" s="96"/>
      <c r="AZ82" s="96"/>
      <c r="BA82" s="96"/>
      <c r="BB82" s="96"/>
      <c r="BC82" s="96"/>
      <c r="BD82" s="97"/>
    </row>
    <row r="83" s="1" customFormat="1">
      <c r="B83" s="49"/>
      <c r="C83" s="41" t="s">
        <v>37</v>
      </c>
      <c r="D83" s="50"/>
      <c r="E83" s="50"/>
      <c r="F83" s="50"/>
      <c r="G83" s="50"/>
      <c r="H83" s="50"/>
      <c r="I83" s="50"/>
      <c r="J83" s="50"/>
      <c r="K83" s="50"/>
      <c r="L83" s="85">
        <f>IF(E14= "Vyplň údaj","",E14)</f>
        <v>0</v>
      </c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1" t="s">
        <v>42</v>
      </c>
      <c r="AJ83" s="50"/>
      <c r="AK83" s="50"/>
      <c r="AL83" s="50"/>
      <c r="AM83" s="85">
        <f>IF(E20="","",E20)</f>
        <v>0</v>
      </c>
      <c r="AN83" s="85"/>
      <c r="AO83" s="85"/>
      <c r="AP83" s="85"/>
      <c r="AQ83" s="51"/>
      <c r="AS83" s="98"/>
      <c r="AT83" s="99"/>
      <c r="AU83" s="100"/>
      <c r="AV83" s="100"/>
      <c r="AW83" s="100"/>
      <c r="AX83" s="100"/>
      <c r="AY83" s="100"/>
      <c r="AZ83" s="100"/>
      <c r="BA83" s="100"/>
      <c r="BB83" s="100"/>
      <c r="BC83" s="100"/>
      <c r="BD83" s="101"/>
    </row>
    <row r="84" s="1" customFormat="1" ht="10.8" customHeight="1">
      <c r="B84" s="4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1"/>
      <c r="AS84" s="102"/>
      <c r="AT84" s="57"/>
      <c r="AU84" s="50"/>
      <c r="AV84" s="50"/>
      <c r="AW84" s="50"/>
      <c r="AX84" s="50"/>
      <c r="AY84" s="50"/>
      <c r="AZ84" s="50"/>
      <c r="BA84" s="50"/>
      <c r="BB84" s="50"/>
      <c r="BC84" s="50"/>
      <c r="BD84" s="103"/>
    </row>
    <row r="85" s="1" customFormat="1" ht="29.28" customHeight="1">
      <c r="B85" s="49"/>
      <c r="C85" s="104" t="s">
        <v>66</v>
      </c>
      <c r="D85" s="105"/>
      <c r="E85" s="105"/>
      <c r="F85" s="105"/>
      <c r="G85" s="105"/>
      <c r="H85" s="106"/>
      <c r="I85" s="107" t="s">
        <v>67</v>
      </c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7" t="s">
        <v>68</v>
      </c>
      <c r="AH85" s="105"/>
      <c r="AI85" s="105"/>
      <c r="AJ85" s="105"/>
      <c r="AK85" s="105"/>
      <c r="AL85" s="105"/>
      <c r="AM85" s="105"/>
      <c r="AN85" s="107" t="s">
        <v>69</v>
      </c>
      <c r="AO85" s="105"/>
      <c r="AP85" s="108"/>
      <c r="AQ85" s="51"/>
      <c r="AS85" s="109" t="s">
        <v>70</v>
      </c>
      <c r="AT85" s="110" t="s">
        <v>71</v>
      </c>
      <c r="AU85" s="110" t="s">
        <v>72</v>
      </c>
      <c r="AV85" s="110" t="s">
        <v>73</v>
      </c>
      <c r="AW85" s="110" t="s">
        <v>74</v>
      </c>
      <c r="AX85" s="110" t="s">
        <v>75</v>
      </c>
      <c r="AY85" s="110" t="s">
        <v>76</v>
      </c>
      <c r="AZ85" s="110" t="s">
        <v>77</v>
      </c>
      <c r="BA85" s="110" t="s">
        <v>78</v>
      </c>
      <c r="BB85" s="110" t="s">
        <v>79</v>
      </c>
      <c r="BC85" s="110" t="s">
        <v>80</v>
      </c>
      <c r="BD85" s="111" t="s">
        <v>81</v>
      </c>
    </row>
    <row r="86" s="1" customFormat="1" ht="10.8" customHeight="1"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1"/>
      <c r="AS86" s="112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1"/>
    </row>
    <row r="87" s="4" customFormat="1" ht="32.4" customHeight="1">
      <c r="B87" s="87"/>
      <c r="C87" s="113" t="s">
        <v>82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5">
        <f>ROUNDUP(SUM(AG88:AG91),2)</f>
        <v>0</v>
      </c>
      <c r="AH87" s="115"/>
      <c r="AI87" s="115"/>
      <c r="AJ87" s="115"/>
      <c r="AK87" s="115"/>
      <c r="AL87" s="115"/>
      <c r="AM87" s="115"/>
      <c r="AN87" s="116">
        <f>SUM(AG87,AT87)</f>
        <v>0</v>
      </c>
      <c r="AO87" s="116"/>
      <c r="AP87" s="116"/>
      <c r="AQ87" s="91"/>
      <c r="AS87" s="117">
        <f>ROUNDUP(SUM(AS88:AS91),2)</f>
        <v>0</v>
      </c>
      <c r="AT87" s="118">
        <f>ROUNDUP(SUM(AV87:AW87),1)</f>
        <v>0</v>
      </c>
      <c r="AU87" s="119">
        <f>ROUNDUP(SUM(AU88:AU91),5)</f>
        <v>0</v>
      </c>
      <c r="AV87" s="118">
        <f>ROUNDUP(AZ87*L31,1)</f>
        <v>0</v>
      </c>
      <c r="AW87" s="118">
        <f>ROUNDUP(BA87*L32,1)</f>
        <v>0</v>
      </c>
      <c r="AX87" s="118">
        <f>ROUNDUP(BB87*L31,1)</f>
        <v>0</v>
      </c>
      <c r="AY87" s="118">
        <f>ROUNDUP(BC87*L32,1)</f>
        <v>0</v>
      </c>
      <c r="AZ87" s="118">
        <f>ROUNDUP(SUM(AZ88:AZ91),2)</f>
        <v>0</v>
      </c>
      <c r="BA87" s="118">
        <f>ROUNDUP(SUM(BA88:BA91),2)</f>
        <v>0</v>
      </c>
      <c r="BB87" s="118">
        <f>ROUNDUP(SUM(BB88:BB91),2)</f>
        <v>0</v>
      </c>
      <c r="BC87" s="118">
        <f>ROUNDUP(SUM(BC88:BC91),2)</f>
        <v>0</v>
      </c>
      <c r="BD87" s="120">
        <f>ROUNDUP(SUM(BD88:BD91),2)</f>
        <v>0</v>
      </c>
      <c r="BS87" s="121" t="s">
        <v>83</v>
      </c>
      <c r="BT87" s="121" t="s">
        <v>84</v>
      </c>
      <c r="BU87" s="122" t="s">
        <v>85</v>
      </c>
      <c r="BV87" s="121" t="s">
        <v>86</v>
      </c>
      <c r="BW87" s="121" t="s">
        <v>87</v>
      </c>
      <c r="BX87" s="121" t="s">
        <v>88</v>
      </c>
    </row>
    <row r="88" s="5" customFormat="1" ht="37.5" customHeight="1">
      <c r="A88" s="123" t="s">
        <v>89</v>
      </c>
      <c r="B88" s="124"/>
      <c r="C88" s="125"/>
      <c r="D88" s="126" t="s">
        <v>90</v>
      </c>
      <c r="E88" s="126"/>
      <c r="F88" s="126"/>
      <c r="G88" s="126"/>
      <c r="H88" s="126"/>
      <c r="I88" s="127"/>
      <c r="J88" s="126" t="s">
        <v>91</v>
      </c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8">
        <f>'171206-01 - oprava vnější...'!M30</f>
        <v>0</v>
      </c>
      <c r="AH88" s="127"/>
      <c r="AI88" s="127"/>
      <c r="AJ88" s="127"/>
      <c r="AK88" s="127"/>
      <c r="AL88" s="127"/>
      <c r="AM88" s="127"/>
      <c r="AN88" s="128">
        <f>SUM(AG88,AT88)</f>
        <v>0</v>
      </c>
      <c r="AO88" s="127"/>
      <c r="AP88" s="127"/>
      <c r="AQ88" s="129"/>
      <c r="AS88" s="130">
        <f>'171206-01 - oprava vnější...'!M28</f>
        <v>0</v>
      </c>
      <c r="AT88" s="131">
        <f>ROUNDUP(SUM(AV88:AW88),1)</f>
        <v>0</v>
      </c>
      <c r="AU88" s="132">
        <f>'171206-01 - oprava vnější...'!W120</f>
        <v>0</v>
      </c>
      <c r="AV88" s="131">
        <f>'171206-01 - oprava vnější...'!M32</f>
        <v>0</v>
      </c>
      <c r="AW88" s="131">
        <f>'171206-01 - oprava vnější...'!M33</f>
        <v>0</v>
      </c>
      <c r="AX88" s="131">
        <f>'171206-01 - oprava vnější...'!M34</f>
        <v>0</v>
      </c>
      <c r="AY88" s="131">
        <f>'171206-01 - oprava vnější...'!M35</f>
        <v>0</v>
      </c>
      <c r="AZ88" s="131">
        <f>'171206-01 - oprava vnější...'!H32</f>
        <v>0</v>
      </c>
      <c r="BA88" s="131">
        <f>'171206-01 - oprava vnější...'!H33</f>
        <v>0</v>
      </c>
      <c r="BB88" s="131">
        <f>'171206-01 - oprava vnější...'!H34</f>
        <v>0</v>
      </c>
      <c r="BC88" s="131">
        <f>'171206-01 - oprava vnější...'!H35</f>
        <v>0</v>
      </c>
      <c r="BD88" s="133">
        <f>'171206-01 - oprava vnější...'!H36</f>
        <v>0</v>
      </c>
      <c r="BT88" s="134" t="s">
        <v>25</v>
      </c>
      <c r="BV88" s="134" t="s">
        <v>86</v>
      </c>
      <c r="BW88" s="134" t="s">
        <v>92</v>
      </c>
      <c r="BX88" s="134" t="s">
        <v>87</v>
      </c>
    </row>
    <row r="89" s="5" customFormat="1" ht="37.5" customHeight="1">
      <c r="A89" s="123" t="s">
        <v>89</v>
      </c>
      <c r="B89" s="124"/>
      <c r="C89" s="125"/>
      <c r="D89" s="126" t="s">
        <v>93</v>
      </c>
      <c r="E89" s="126"/>
      <c r="F89" s="126"/>
      <c r="G89" s="126"/>
      <c r="H89" s="126"/>
      <c r="I89" s="127"/>
      <c r="J89" s="126" t="s">
        <v>94</v>
      </c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8">
        <f>'170109-02 - truhlářské vý...'!M30</f>
        <v>0</v>
      </c>
      <c r="AH89" s="127"/>
      <c r="AI89" s="127"/>
      <c r="AJ89" s="127"/>
      <c r="AK89" s="127"/>
      <c r="AL89" s="127"/>
      <c r="AM89" s="127"/>
      <c r="AN89" s="128">
        <f>SUM(AG89,AT89)</f>
        <v>0</v>
      </c>
      <c r="AO89" s="127"/>
      <c r="AP89" s="127"/>
      <c r="AQ89" s="129"/>
      <c r="AS89" s="130">
        <f>'170109-02 - truhlářské vý...'!M28</f>
        <v>0</v>
      </c>
      <c r="AT89" s="131">
        <f>ROUNDUP(SUM(AV89:AW89),1)</f>
        <v>0</v>
      </c>
      <c r="AU89" s="132">
        <f>'170109-02 - truhlářské vý...'!W120</f>
        <v>0</v>
      </c>
      <c r="AV89" s="131">
        <f>'170109-02 - truhlářské vý...'!M32</f>
        <v>0</v>
      </c>
      <c r="AW89" s="131">
        <f>'170109-02 - truhlářské vý...'!M33</f>
        <v>0</v>
      </c>
      <c r="AX89" s="131">
        <f>'170109-02 - truhlářské vý...'!M34</f>
        <v>0</v>
      </c>
      <c r="AY89" s="131">
        <f>'170109-02 - truhlářské vý...'!M35</f>
        <v>0</v>
      </c>
      <c r="AZ89" s="131">
        <f>'170109-02 - truhlářské vý...'!H32</f>
        <v>0</v>
      </c>
      <c r="BA89" s="131">
        <f>'170109-02 - truhlářské vý...'!H33</f>
        <v>0</v>
      </c>
      <c r="BB89" s="131">
        <f>'170109-02 - truhlářské vý...'!H34</f>
        <v>0</v>
      </c>
      <c r="BC89" s="131">
        <f>'170109-02 - truhlářské vý...'!H35</f>
        <v>0</v>
      </c>
      <c r="BD89" s="133">
        <f>'170109-02 - truhlářské vý...'!H36</f>
        <v>0</v>
      </c>
      <c r="BT89" s="134" t="s">
        <v>25</v>
      </c>
      <c r="BV89" s="134" t="s">
        <v>86</v>
      </c>
      <c r="BW89" s="134" t="s">
        <v>95</v>
      </c>
      <c r="BX89" s="134" t="s">
        <v>87</v>
      </c>
    </row>
    <row r="90" s="5" customFormat="1" ht="37.5" customHeight="1">
      <c r="A90" s="123" t="s">
        <v>89</v>
      </c>
      <c r="B90" s="124"/>
      <c r="C90" s="125"/>
      <c r="D90" s="126" t="s">
        <v>96</v>
      </c>
      <c r="E90" s="126"/>
      <c r="F90" s="126"/>
      <c r="G90" s="126"/>
      <c r="H90" s="126"/>
      <c r="I90" s="127"/>
      <c r="J90" s="126" t="s">
        <v>97</v>
      </c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8">
        <f>'170109-03 - klempířské vý...'!M30</f>
        <v>0</v>
      </c>
      <c r="AH90" s="127"/>
      <c r="AI90" s="127"/>
      <c r="AJ90" s="127"/>
      <c r="AK90" s="127"/>
      <c r="AL90" s="127"/>
      <c r="AM90" s="127"/>
      <c r="AN90" s="128">
        <f>SUM(AG90,AT90)</f>
        <v>0</v>
      </c>
      <c r="AO90" s="127"/>
      <c r="AP90" s="127"/>
      <c r="AQ90" s="129"/>
      <c r="AS90" s="130">
        <f>'170109-03 - klempířské vý...'!M28</f>
        <v>0</v>
      </c>
      <c r="AT90" s="131">
        <f>ROUNDUP(SUM(AV90:AW90),1)</f>
        <v>0</v>
      </c>
      <c r="AU90" s="132">
        <f>'170109-03 - klempířské vý...'!W119</f>
        <v>0</v>
      </c>
      <c r="AV90" s="131">
        <f>'170109-03 - klempířské vý...'!M32</f>
        <v>0</v>
      </c>
      <c r="AW90" s="131">
        <f>'170109-03 - klempířské vý...'!M33</f>
        <v>0</v>
      </c>
      <c r="AX90" s="131">
        <f>'170109-03 - klempířské vý...'!M34</f>
        <v>0</v>
      </c>
      <c r="AY90" s="131">
        <f>'170109-03 - klempířské vý...'!M35</f>
        <v>0</v>
      </c>
      <c r="AZ90" s="131">
        <f>'170109-03 - klempířské vý...'!H32</f>
        <v>0</v>
      </c>
      <c r="BA90" s="131">
        <f>'170109-03 - klempířské vý...'!H33</f>
        <v>0</v>
      </c>
      <c r="BB90" s="131">
        <f>'170109-03 - klempířské vý...'!H34</f>
        <v>0</v>
      </c>
      <c r="BC90" s="131">
        <f>'170109-03 - klempířské vý...'!H35</f>
        <v>0</v>
      </c>
      <c r="BD90" s="133">
        <f>'170109-03 - klempířské vý...'!H36</f>
        <v>0</v>
      </c>
      <c r="BT90" s="134" t="s">
        <v>25</v>
      </c>
      <c r="BV90" s="134" t="s">
        <v>86</v>
      </c>
      <c r="BW90" s="134" t="s">
        <v>98</v>
      </c>
      <c r="BX90" s="134" t="s">
        <v>87</v>
      </c>
    </row>
    <row r="91" s="5" customFormat="1" ht="37.5" customHeight="1">
      <c r="A91" s="123" t="s">
        <v>89</v>
      </c>
      <c r="B91" s="124"/>
      <c r="C91" s="125"/>
      <c r="D91" s="126" t="s">
        <v>99</v>
      </c>
      <c r="E91" s="126"/>
      <c r="F91" s="126"/>
      <c r="G91" s="126"/>
      <c r="H91" s="126"/>
      <c r="I91" s="127"/>
      <c r="J91" s="126" t="s">
        <v>100</v>
      </c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8">
        <f>'171206-04 - zastřešení a ...'!M30</f>
        <v>0</v>
      </c>
      <c r="AH91" s="127"/>
      <c r="AI91" s="127"/>
      <c r="AJ91" s="127"/>
      <c r="AK91" s="127"/>
      <c r="AL91" s="127"/>
      <c r="AM91" s="127"/>
      <c r="AN91" s="128">
        <f>SUM(AG91,AT91)</f>
        <v>0</v>
      </c>
      <c r="AO91" s="127"/>
      <c r="AP91" s="127"/>
      <c r="AQ91" s="129"/>
      <c r="AS91" s="135">
        <f>'171206-04 - zastřešení a ...'!M28</f>
        <v>0</v>
      </c>
      <c r="AT91" s="136">
        <f>ROUNDUP(SUM(AV91:AW91),1)</f>
        <v>0</v>
      </c>
      <c r="AU91" s="137">
        <f>'171206-04 - zastřešení a ...'!W132</f>
        <v>0</v>
      </c>
      <c r="AV91" s="136">
        <f>'171206-04 - zastřešení a ...'!M32</f>
        <v>0</v>
      </c>
      <c r="AW91" s="136">
        <f>'171206-04 - zastřešení a ...'!M33</f>
        <v>0</v>
      </c>
      <c r="AX91" s="136">
        <f>'171206-04 - zastřešení a ...'!M34</f>
        <v>0</v>
      </c>
      <c r="AY91" s="136">
        <f>'171206-04 - zastřešení a ...'!M35</f>
        <v>0</v>
      </c>
      <c r="AZ91" s="136">
        <f>'171206-04 - zastřešení a ...'!H32</f>
        <v>0</v>
      </c>
      <c r="BA91" s="136">
        <f>'171206-04 - zastřešení a ...'!H33</f>
        <v>0</v>
      </c>
      <c r="BB91" s="136">
        <f>'171206-04 - zastřešení a ...'!H34</f>
        <v>0</v>
      </c>
      <c r="BC91" s="136">
        <f>'171206-04 - zastřešení a ...'!H35</f>
        <v>0</v>
      </c>
      <c r="BD91" s="138">
        <f>'171206-04 - zastřešení a ...'!H36</f>
        <v>0</v>
      </c>
      <c r="BT91" s="134" t="s">
        <v>25</v>
      </c>
      <c r="BV91" s="134" t="s">
        <v>86</v>
      </c>
      <c r="BW91" s="134" t="s">
        <v>101</v>
      </c>
      <c r="BX91" s="134" t="s">
        <v>87</v>
      </c>
    </row>
    <row r="92">
      <c r="B92" s="28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1"/>
    </row>
    <row r="93" s="1" customFormat="1" ht="30" customHeight="1">
      <c r="B93" s="49"/>
      <c r="C93" s="113" t="s">
        <v>102</v>
      </c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116">
        <f>ROUNDUP(SUM(AG94:AG106),2)</f>
        <v>0</v>
      </c>
      <c r="AH93" s="116"/>
      <c r="AI93" s="116"/>
      <c r="AJ93" s="116"/>
      <c r="AK93" s="116"/>
      <c r="AL93" s="116"/>
      <c r="AM93" s="116"/>
      <c r="AN93" s="116">
        <f>ROUNDUP(SUM(AN94:AN106),2)</f>
        <v>0</v>
      </c>
      <c r="AO93" s="116"/>
      <c r="AP93" s="116"/>
      <c r="AQ93" s="51"/>
      <c r="AS93" s="109" t="s">
        <v>103</v>
      </c>
      <c r="AT93" s="110" t="s">
        <v>104</v>
      </c>
      <c r="AU93" s="110" t="s">
        <v>48</v>
      </c>
      <c r="AV93" s="111" t="s">
        <v>71</v>
      </c>
    </row>
    <row r="94" s="1" customFormat="1" ht="19.92" customHeight="1">
      <c r="B94" s="49"/>
      <c r="C94" s="50"/>
      <c r="D94" s="139" t="s">
        <v>105</v>
      </c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140">
        <f>ROUNDUP(AG87*AS94,2)</f>
        <v>0</v>
      </c>
      <c r="AH94" s="141"/>
      <c r="AI94" s="141"/>
      <c r="AJ94" s="141"/>
      <c r="AK94" s="141"/>
      <c r="AL94" s="141"/>
      <c r="AM94" s="141"/>
      <c r="AN94" s="141">
        <f>ROUNDUP(AG94+AV94,2)</f>
        <v>0</v>
      </c>
      <c r="AO94" s="141"/>
      <c r="AP94" s="141"/>
      <c r="AQ94" s="51"/>
      <c r="AS94" s="142">
        <v>0</v>
      </c>
      <c r="AT94" s="143" t="s">
        <v>106</v>
      </c>
      <c r="AU94" s="143" t="s">
        <v>49</v>
      </c>
      <c r="AV94" s="144">
        <f>ROUNDUP(IF(AU94="základní",AG94*L31,IF(AU94="snížená",AG94*L32,0)),2)</f>
        <v>0</v>
      </c>
      <c r="BV94" s="24" t="s">
        <v>107</v>
      </c>
      <c r="BY94" s="145">
        <f>IF(AU94="základní",AV94,0)</f>
        <v>0</v>
      </c>
      <c r="BZ94" s="145">
        <f>IF(AU94="snížená",AV94,0)</f>
        <v>0</v>
      </c>
      <c r="CA94" s="145">
        <v>0</v>
      </c>
      <c r="CB94" s="145">
        <v>0</v>
      </c>
      <c r="CC94" s="145">
        <v>0</v>
      </c>
      <c r="CD94" s="145">
        <f>IF(AU94="základní",AG94,0)</f>
        <v>0</v>
      </c>
      <c r="CE94" s="145">
        <f>IF(AU94="snížená",AG94,0)</f>
        <v>0</v>
      </c>
      <c r="CF94" s="145">
        <f>IF(AU94="zákl. přenesená",AG94,0)</f>
        <v>0</v>
      </c>
      <c r="CG94" s="145">
        <f>IF(AU94="sníž. přenesená",AG94,0)</f>
        <v>0</v>
      </c>
      <c r="CH94" s="145">
        <f>IF(AU94="nulová",AG94,0)</f>
        <v>0</v>
      </c>
      <c r="CI94" s="24">
        <f>IF(AU94="základní",1,IF(AU94="snížená",2,IF(AU94="zákl. přenesená",4,IF(AU94="sníž. přenesená",5,3))))</f>
        <v>0</v>
      </c>
      <c r="CJ94" s="24">
        <f>IF(AT94="stavební čast",1,IF(8894="investiční čast",2,3))</f>
        <v>0</v>
      </c>
      <c r="CK94" s="24">
        <f>IF(D94="Vyplň vlastní","","x")</f>
        <v>0</v>
      </c>
    </row>
    <row r="95" s="1" customFormat="1" ht="19.92" customHeight="1">
      <c r="B95" s="49"/>
      <c r="C95" s="50"/>
      <c r="D95" s="139" t="s">
        <v>108</v>
      </c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140">
        <f>ROUNDUP(AG87*AS95,2)</f>
        <v>0</v>
      </c>
      <c r="AH95" s="141"/>
      <c r="AI95" s="141"/>
      <c r="AJ95" s="141"/>
      <c r="AK95" s="141"/>
      <c r="AL95" s="141"/>
      <c r="AM95" s="141"/>
      <c r="AN95" s="141">
        <f>ROUNDUP(AG95+AV95,2)</f>
        <v>0</v>
      </c>
      <c r="AO95" s="141"/>
      <c r="AP95" s="141"/>
      <c r="AQ95" s="51"/>
      <c r="AS95" s="146">
        <v>0</v>
      </c>
      <c r="AT95" s="147" t="s">
        <v>106</v>
      </c>
      <c r="AU95" s="147" t="s">
        <v>49</v>
      </c>
      <c r="AV95" s="148">
        <f>ROUNDUP(IF(AU95="základní",AG95*L31,IF(AU95="snížená",AG95*L32,0)),2)</f>
        <v>0</v>
      </c>
      <c r="BV95" s="24" t="s">
        <v>107</v>
      </c>
      <c r="BY95" s="145">
        <f>IF(AU95="základní",AV95,0)</f>
        <v>0</v>
      </c>
      <c r="BZ95" s="145">
        <f>IF(AU95="snížená",AV95,0)</f>
        <v>0</v>
      </c>
      <c r="CA95" s="145">
        <v>0</v>
      </c>
      <c r="CB95" s="145">
        <v>0</v>
      </c>
      <c r="CC95" s="145">
        <v>0</v>
      </c>
      <c r="CD95" s="145">
        <f>IF(AU95="základní",AG95,0)</f>
        <v>0</v>
      </c>
      <c r="CE95" s="145">
        <f>IF(AU95="snížená",AG95,0)</f>
        <v>0</v>
      </c>
      <c r="CF95" s="145">
        <f>IF(AU95="zákl. přenesená",AG95,0)</f>
        <v>0</v>
      </c>
      <c r="CG95" s="145">
        <f>IF(AU95="sníž. přenesená",AG95,0)</f>
        <v>0</v>
      </c>
      <c r="CH95" s="145">
        <f>IF(AU95="nulová",AG95,0)</f>
        <v>0</v>
      </c>
      <c r="CI95" s="24">
        <f>IF(AU95="základní",1,IF(AU95="snížená",2,IF(AU95="zákl. přenesená",4,IF(AU95="sníž. přenesená",5,3))))</f>
        <v>0</v>
      </c>
      <c r="CJ95" s="24">
        <f>IF(AT95="stavební čast",1,IF(8895="investiční čast",2,3))</f>
        <v>0</v>
      </c>
      <c r="CK95" s="24">
        <f>IF(D95="Vyplň vlastní","","x")</f>
        <v>0</v>
      </c>
    </row>
    <row r="96" s="1" customFormat="1" ht="19.92" customHeight="1">
      <c r="B96" s="49"/>
      <c r="C96" s="50"/>
      <c r="D96" s="139" t="s">
        <v>109</v>
      </c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140">
        <f>ROUNDUP(AG87*AS96,2)</f>
        <v>0</v>
      </c>
      <c r="AH96" s="141"/>
      <c r="AI96" s="141"/>
      <c r="AJ96" s="141"/>
      <c r="AK96" s="141"/>
      <c r="AL96" s="141"/>
      <c r="AM96" s="141"/>
      <c r="AN96" s="141">
        <f>ROUNDUP(AG96+AV96,2)</f>
        <v>0</v>
      </c>
      <c r="AO96" s="141"/>
      <c r="AP96" s="141"/>
      <c r="AQ96" s="51"/>
      <c r="AS96" s="146">
        <v>0</v>
      </c>
      <c r="AT96" s="147" t="s">
        <v>106</v>
      </c>
      <c r="AU96" s="147" t="s">
        <v>49</v>
      </c>
      <c r="AV96" s="148">
        <f>ROUNDUP(IF(AU96="základní",AG96*L31,IF(AU96="snížená",AG96*L32,0)),2)</f>
        <v>0</v>
      </c>
      <c r="BV96" s="24" t="s">
        <v>107</v>
      </c>
      <c r="BY96" s="145">
        <f>IF(AU96="základní",AV96,0)</f>
        <v>0</v>
      </c>
      <c r="BZ96" s="145">
        <f>IF(AU96="snížená",AV96,0)</f>
        <v>0</v>
      </c>
      <c r="CA96" s="145">
        <v>0</v>
      </c>
      <c r="CB96" s="145">
        <v>0</v>
      </c>
      <c r="CC96" s="145">
        <v>0</v>
      </c>
      <c r="CD96" s="145">
        <f>IF(AU96="základní",AG96,0)</f>
        <v>0</v>
      </c>
      <c r="CE96" s="145">
        <f>IF(AU96="snížená",AG96,0)</f>
        <v>0</v>
      </c>
      <c r="CF96" s="145">
        <f>IF(AU96="zákl. přenesená",AG96,0)</f>
        <v>0</v>
      </c>
      <c r="CG96" s="145">
        <f>IF(AU96="sníž. přenesená",AG96,0)</f>
        <v>0</v>
      </c>
      <c r="CH96" s="145">
        <f>IF(AU96="nulová",AG96,0)</f>
        <v>0</v>
      </c>
      <c r="CI96" s="24">
        <f>IF(AU96="základní",1,IF(AU96="snížená",2,IF(AU96="zákl. přenesená",4,IF(AU96="sníž. přenesená",5,3))))</f>
        <v>0</v>
      </c>
      <c r="CJ96" s="24">
        <f>IF(AT96="stavební čast",1,IF(8896="investiční čast",2,3))</f>
        <v>0</v>
      </c>
      <c r="CK96" s="24">
        <f>IF(D96="Vyplň vlastní","","x")</f>
        <v>0</v>
      </c>
    </row>
    <row r="97" s="1" customFormat="1" ht="19.92" customHeight="1">
      <c r="B97" s="49"/>
      <c r="C97" s="50"/>
      <c r="D97" s="139" t="s">
        <v>110</v>
      </c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140">
        <f>ROUNDUP(AG87*AS97,2)</f>
        <v>0</v>
      </c>
      <c r="AH97" s="141"/>
      <c r="AI97" s="141"/>
      <c r="AJ97" s="141"/>
      <c r="AK97" s="141"/>
      <c r="AL97" s="141"/>
      <c r="AM97" s="141"/>
      <c r="AN97" s="141">
        <f>ROUNDUP(AG97+AV97,2)</f>
        <v>0</v>
      </c>
      <c r="AO97" s="141"/>
      <c r="AP97" s="141"/>
      <c r="AQ97" s="51"/>
      <c r="AS97" s="146">
        <v>0</v>
      </c>
      <c r="AT97" s="147" t="s">
        <v>106</v>
      </c>
      <c r="AU97" s="147" t="s">
        <v>49</v>
      </c>
      <c r="AV97" s="148">
        <f>ROUNDUP(IF(AU97="základní",AG97*L31,IF(AU97="snížená",AG97*L32,0)),2)</f>
        <v>0</v>
      </c>
      <c r="BV97" s="24" t="s">
        <v>107</v>
      </c>
      <c r="BY97" s="145">
        <f>IF(AU97="základní",AV97,0)</f>
        <v>0</v>
      </c>
      <c r="BZ97" s="145">
        <f>IF(AU97="snížená",AV97,0)</f>
        <v>0</v>
      </c>
      <c r="CA97" s="145">
        <v>0</v>
      </c>
      <c r="CB97" s="145">
        <v>0</v>
      </c>
      <c r="CC97" s="145">
        <v>0</v>
      </c>
      <c r="CD97" s="145">
        <f>IF(AU97="základní",AG97,0)</f>
        <v>0</v>
      </c>
      <c r="CE97" s="145">
        <f>IF(AU97="snížená",AG97,0)</f>
        <v>0</v>
      </c>
      <c r="CF97" s="145">
        <f>IF(AU97="zákl. přenesená",AG97,0)</f>
        <v>0</v>
      </c>
      <c r="CG97" s="145">
        <f>IF(AU97="sníž. přenesená",AG97,0)</f>
        <v>0</v>
      </c>
      <c r="CH97" s="145">
        <f>IF(AU97="nulová",AG97,0)</f>
        <v>0</v>
      </c>
      <c r="CI97" s="24">
        <f>IF(AU97="základní",1,IF(AU97="snížená",2,IF(AU97="zákl. přenesená",4,IF(AU97="sníž. přenesená",5,3))))</f>
        <v>0</v>
      </c>
      <c r="CJ97" s="24">
        <f>IF(AT97="stavební čast",1,IF(8897="investiční čast",2,3))</f>
        <v>0</v>
      </c>
      <c r="CK97" s="24">
        <f>IF(D97="Vyplň vlastní","","x")</f>
        <v>0</v>
      </c>
    </row>
    <row r="98" s="1" customFormat="1" ht="19.92" customHeight="1">
      <c r="B98" s="49"/>
      <c r="C98" s="50"/>
      <c r="D98" s="139" t="s">
        <v>111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140">
        <f>ROUNDUP(AG87*AS98,2)</f>
        <v>0</v>
      </c>
      <c r="AH98" s="141"/>
      <c r="AI98" s="141"/>
      <c r="AJ98" s="141"/>
      <c r="AK98" s="141"/>
      <c r="AL98" s="141"/>
      <c r="AM98" s="141"/>
      <c r="AN98" s="141">
        <f>ROUNDUP(AG98+AV98,2)</f>
        <v>0</v>
      </c>
      <c r="AO98" s="141"/>
      <c r="AP98" s="141"/>
      <c r="AQ98" s="51"/>
      <c r="AS98" s="146">
        <v>0</v>
      </c>
      <c r="AT98" s="147" t="s">
        <v>106</v>
      </c>
      <c r="AU98" s="147" t="s">
        <v>49</v>
      </c>
      <c r="AV98" s="148">
        <f>ROUNDUP(IF(AU98="základní",AG98*L31,IF(AU98="snížená",AG98*L32,0)),2)</f>
        <v>0</v>
      </c>
      <c r="BV98" s="24" t="s">
        <v>107</v>
      </c>
      <c r="BY98" s="145">
        <f>IF(AU98="základní",AV98,0)</f>
        <v>0</v>
      </c>
      <c r="BZ98" s="145">
        <f>IF(AU98="snížená",AV98,0)</f>
        <v>0</v>
      </c>
      <c r="CA98" s="145">
        <v>0</v>
      </c>
      <c r="CB98" s="145">
        <v>0</v>
      </c>
      <c r="CC98" s="145">
        <v>0</v>
      </c>
      <c r="CD98" s="145">
        <f>IF(AU98="základní",AG98,0)</f>
        <v>0</v>
      </c>
      <c r="CE98" s="145">
        <f>IF(AU98="snížená",AG98,0)</f>
        <v>0</v>
      </c>
      <c r="CF98" s="145">
        <f>IF(AU98="zákl. přenesená",AG98,0)</f>
        <v>0</v>
      </c>
      <c r="CG98" s="145">
        <f>IF(AU98="sníž. přenesená",AG98,0)</f>
        <v>0</v>
      </c>
      <c r="CH98" s="145">
        <f>IF(AU98="nulová",AG98,0)</f>
        <v>0</v>
      </c>
      <c r="CI98" s="24">
        <f>IF(AU98="základní",1,IF(AU98="snížená",2,IF(AU98="zákl. přenesená",4,IF(AU98="sníž. přenesená",5,3))))</f>
        <v>0</v>
      </c>
      <c r="CJ98" s="24">
        <f>IF(AT98="stavební čast",1,IF(8898="investiční čast",2,3))</f>
        <v>0</v>
      </c>
      <c r="CK98" s="24">
        <f>IF(D98="Vyplň vlastní","","x")</f>
        <v>0</v>
      </c>
    </row>
    <row r="99" s="1" customFormat="1" ht="19.92" customHeight="1">
      <c r="B99" s="49"/>
      <c r="C99" s="50"/>
      <c r="D99" s="139" t="s">
        <v>112</v>
      </c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140">
        <f>ROUNDUP(AG87*AS99,2)</f>
        <v>0</v>
      </c>
      <c r="AH99" s="141"/>
      <c r="AI99" s="141"/>
      <c r="AJ99" s="141"/>
      <c r="AK99" s="141"/>
      <c r="AL99" s="141"/>
      <c r="AM99" s="141"/>
      <c r="AN99" s="141">
        <f>ROUNDUP(AG99+AV99,2)</f>
        <v>0</v>
      </c>
      <c r="AO99" s="141"/>
      <c r="AP99" s="141"/>
      <c r="AQ99" s="51"/>
      <c r="AS99" s="146">
        <v>0</v>
      </c>
      <c r="AT99" s="147" t="s">
        <v>106</v>
      </c>
      <c r="AU99" s="147" t="s">
        <v>49</v>
      </c>
      <c r="AV99" s="148">
        <f>ROUNDUP(IF(AU99="základní",AG99*L31,IF(AU99="snížená",AG99*L32,0)),2)</f>
        <v>0</v>
      </c>
      <c r="BV99" s="24" t="s">
        <v>107</v>
      </c>
      <c r="BY99" s="145">
        <f>IF(AU99="základní",AV99,0)</f>
        <v>0</v>
      </c>
      <c r="BZ99" s="145">
        <f>IF(AU99="snížená",AV99,0)</f>
        <v>0</v>
      </c>
      <c r="CA99" s="145">
        <v>0</v>
      </c>
      <c r="CB99" s="145">
        <v>0</v>
      </c>
      <c r="CC99" s="145">
        <v>0</v>
      </c>
      <c r="CD99" s="145">
        <f>IF(AU99="základní",AG99,0)</f>
        <v>0</v>
      </c>
      <c r="CE99" s="145">
        <f>IF(AU99="snížená",AG99,0)</f>
        <v>0</v>
      </c>
      <c r="CF99" s="145">
        <f>IF(AU99="zákl. přenesená",AG99,0)</f>
        <v>0</v>
      </c>
      <c r="CG99" s="145">
        <f>IF(AU99="sníž. přenesená",AG99,0)</f>
        <v>0</v>
      </c>
      <c r="CH99" s="145">
        <f>IF(AU99="nulová",AG99,0)</f>
        <v>0</v>
      </c>
      <c r="CI99" s="24">
        <f>IF(AU99="základní",1,IF(AU99="snížená",2,IF(AU99="zákl. přenesená",4,IF(AU99="sníž. přenesená",5,3))))</f>
        <v>0</v>
      </c>
      <c r="CJ99" s="24">
        <f>IF(AT99="stavební čast",1,IF(8899="investiční čast",2,3))</f>
        <v>0</v>
      </c>
      <c r="CK99" s="24">
        <f>IF(D99="Vyplň vlastní","","x")</f>
        <v>0</v>
      </c>
    </row>
    <row r="100" s="1" customFormat="1" ht="19.92" customHeight="1">
      <c r="B100" s="49"/>
      <c r="C100" s="50"/>
      <c r="D100" s="139" t="s">
        <v>113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140">
        <f>ROUNDUP(AG87*AS100,2)</f>
        <v>0</v>
      </c>
      <c r="AH100" s="141"/>
      <c r="AI100" s="141"/>
      <c r="AJ100" s="141"/>
      <c r="AK100" s="141"/>
      <c r="AL100" s="141"/>
      <c r="AM100" s="141"/>
      <c r="AN100" s="141">
        <f>ROUNDUP(AG100+AV100,2)</f>
        <v>0</v>
      </c>
      <c r="AO100" s="141"/>
      <c r="AP100" s="141"/>
      <c r="AQ100" s="51"/>
      <c r="AS100" s="146">
        <v>0</v>
      </c>
      <c r="AT100" s="147" t="s">
        <v>106</v>
      </c>
      <c r="AU100" s="147" t="s">
        <v>49</v>
      </c>
      <c r="AV100" s="148">
        <f>ROUNDUP(IF(AU100="základní",AG100*L31,IF(AU100="snížená",AG100*L32,0)),2)</f>
        <v>0</v>
      </c>
      <c r="BV100" s="24" t="s">
        <v>107</v>
      </c>
      <c r="BY100" s="145">
        <f>IF(AU100="základní",AV100,0)</f>
        <v>0</v>
      </c>
      <c r="BZ100" s="145">
        <f>IF(AU100="snížená",AV100,0)</f>
        <v>0</v>
      </c>
      <c r="CA100" s="145">
        <v>0</v>
      </c>
      <c r="CB100" s="145">
        <v>0</v>
      </c>
      <c r="CC100" s="145">
        <v>0</v>
      </c>
      <c r="CD100" s="145">
        <f>IF(AU100="základní",AG100,0)</f>
        <v>0</v>
      </c>
      <c r="CE100" s="145">
        <f>IF(AU100="snížená",AG100,0)</f>
        <v>0</v>
      </c>
      <c r="CF100" s="145">
        <f>IF(AU100="zákl. přenesená",AG100,0)</f>
        <v>0</v>
      </c>
      <c r="CG100" s="145">
        <f>IF(AU100="sníž. přenesená",AG100,0)</f>
        <v>0</v>
      </c>
      <c r="CH100" s="145">
        <f>IF(AU100="nulová",AG100,0)</f>
        <v>0</v>
      </c>
      <c r="CI100" s="24">
        <f>IF(AU100="základní",1,IF(AU100="snížená",2,IF(AU100="zákl. přenesená",4,IF(AU100="sníž. přenesená",5,3))))</f>
        <v>0</v>
      </c>
      <c r="CJ100" s="24">
        <f>IF(AT100="stavební čast",1,IF(88100="investiční čast",2,3))</f>
        <v>0</v>
      </c>
      <c r="CK100" s="24">
        <f>IF(D100="Vyplň vlastní","","x")</f>
        <v>0</v>
      </c>
    </row>
    <row r="101" s="1" customFormat="1" ht="19.92" customHeight="1">
      <c r="B101" s="49"/>
      <c r="C101" s="50"/>
      <c r="D101" s="139" t="s">
        <v>114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140">
        <f>ROUNDUP(AG87*AS101,2)</f>
        <v>0</v>
      </c>
      <c r="AH101" s="141"/>
      <c r="AI101" s="141"/>
      <c r="AJ101" s="141"/>
      <c r="AK101" s="141"/>
      <c r="AL101" s="141"/>
      <c r="AM101" s="141"/>
      <c r="AN101" s="141">
        <f>ROUNDUP(AG101+AV101,2)</f>
        <v>0</v>
      </c>
      <c r="AO101" s="141"/>
      <c r="AP101" s="141"/>
      <c r="AQ101" s="51"/>
      <c r="AS101" s="146">
        <v>0</v>
      </c>
      <c r="AT101" s="147" t="s">
        <v>106</v>
      </c>
      <c r="AU101" s="147" t="s">
        <v>49</v>
      </c>
      <c r="AV101" s="148">
        <f>ROUNDUP(IF(AU101="základní",AG101*L31,IF(AU101="snížená",AG101*L32,0)),2)</f>
        <v>0</v>
      </c>
      <c r="BV101" s="24" t="s">
        <v>107</v>
      </c>
      <c r="BY101" s="145">
        <f>IF(AU101="základní",AV101,0)</f>
        <v>0</v>
      </c>
      <c r="BZ101" s="145">
        <f>IF(AU101="snížená",AV101,0)</f>
        <v>0</v>
      </c>
      <c r="CA101" s="145">
        <v>0</v>
      </c>
      <c r="CB101" s="145">
        <v>0</v>
      </c>
      <c r="CC101" s="145">
        <v>0</v>
      </c>
      <c r="CD101" s="145">
        <f>IF(AU101="základní",AG101,0)</f>
        <v>0</v>
      </c>
      <c r="CE101" s="145">
        <f>IF(AU101="snížená",AG101,0)</f>
        <v>0</v>
      </c>
      <c r="CF101" s="145">
        <f>IF(AU101="zákl. přenesená",AG101,0)</f>
        <v>0</v>
      </c>
      <c r="CG101" s="145">
        <f>IF(AU101="sníž. přenesená",AG101,0)</f>
        <v>0</v>
      </c>
      <c r="CH101" s="145">
        <f>IF(AU101="nulová",AG101,0)</f>
        <v>0</v>
      </c>
      <c r="CI101" s="24">
        <f>IF(AU101="základní",1,IF(AU101="snížená",2,IF(AU101="zákl. přenesená",4,IF(AU101="sníž. přenesená",5,3))))</f>
        <v>0</v>
      </c>
      <c r="CJ101" s="24">
        <f>IF(AT101="stavební čast",1,IF(88101="investiční čast",2,3))</f>
        <v>0</v>
      </c>
      <c r="CK101" s="24">
        <f>IF(D101="Vyplň vlastní","","x")</f>
        <v>0</v>
      </c>
    </row>
    <row r="102" s="1" customFormat="1" ht="19.92" customHeight="1">
      <c r="B102" s="49"/>
      <c r="C102" s="50"/>
      <c r="D102" s="139" t="s">
        <v>115</v>
      </c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140">
        <f>ROUNDUP(AG87*AS102,2)</f>
        <v>0</v>
      </c>
      <c r="AH102" s="141"/>
      <c r="AI102" s="141"/>
      <c r="AJ102" s="141"/>
      <c r="AK102" s="141"/>
      <c r="AL102" s="141"/>
      <c r="AM102" s="141"/>
      <c r="AN102" s="141">
        <f>ROUNDUP(AG102+AV102,2)</f>
        <v>0</v>
      </c>
      <c r="AO102" s="141"/>
      <c r="AP102" s="141"/>
      <c r="AQ102" s="51"/>
      <c r="AS102" s="146">
        <v>0</v>
      </c>
      <c r="AT102" s="147" t="s">
        <v>106</v>
      </c>
      <c r="AU102" s="147" t="s">
        <v>49</v>
      </c>
      <c r="AV102" s="148">
        <f>ROUNDUP(IF(AU102="základní",AG102*L31,IF(AU102="snížená",AG102*L32,0)),2)</f>
        <v>0</v>
      </c>
      <c r="BV102" s="24" t="s">
        <v>107</v>
      </c>
      <c r="BY102" s="145">
        <f>IF(AU102="základní",AV102,0)</f>
        <v>0</v>
      </c>
      <c r="BZ102" s="145">
        <f>IF(AU102="snížená",AV102,0)</f>
        <v>0</v>
      </c>
      <c r="CA102" s="145">
        <v>0</v>
      </c>
      <c r="CB102" s="145">
        <v>0</v>
      </c>
      <c r="CC102" s="145">
        <v>0</v>
      </c>
      <c r="CD102" s="145">
        <f>IF(AU102="základní",AG102,0)</f>
        <v>0</v>
      </c>
      <c r="CE102" s="145">
        <f>IF(AU102="snížená",AG102,0)</f>
        <v>0</v>
      </c>
      <c r="CF102" s="145">
        <f>IF(AU102="zákl. přenesená",AG102,0)</f>
        <v>0</v>
      </c>
      <c r="CG102" s="145">
        <f>IF(AU102="sníž. přenesená",AG102,0)</f>
        <v>0</v>
      </c>
      <c r="CH102" s="145">
        <f>IF(AU102="nulová",AG102,0)</f>
        <v>0</v>
      </c>
      <c r="CI102" s="24">
        <f>IF(AU102="základní",1,IF(AU102="snížená",2,IF(AU102="zákl. přenesená",4,IF(AU102="sníž. přenesená",5,3))))</f>
        <v>0</v>
      </c>
      <c r="CJ102" s="24">
        <f>IF(AT102="stavební čast",1,IF(88102="investiční čast",2,3))</f>
        <v>0</v>
      </c>
      <c r="CK102" s="24">
        <f>IF(D102="Vyplň vlastní","","x")</f>
        <v>0</v>
      </c>
    </row>
    <row r="103" s="1" customFormat="1" ht="19.92" customHeight="1">
      <c r="B103" s="49"/>
      <c r="C103" s="50"/>
      <c r="D103" s="139" t="s">
        <v>116</v>
      </c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140">
        <f>ROUNDUP(AG87*AS103,2)</f>
        <v>0</v>
      </c>
      <c r="AH103" s="141"/>
      <c r="AI103" s="141"/>
      <c r="AJ103" s="141"/>
      <c r="AK103" s="141"/>
      <c r="AL103" s="141"/>
      <c r="AM103" s="141"/>
      <c r="AN103" s="141">
        <f>ROUNDUP(AG103+AV103,2)</f>
        <v>0</v>
      </c>
      <c r="AO103" s="141"/>
      <c r="AP103" s="141"/>
      <c r="AQ103" s="51"/>
      <c r="AS103" s="146">
        <v>0</v>
      </c>
      <c r="AT103" s="147" t="s">
        <v>106</v>
      </c>
      <c r="AU103" s="147" t="s">
        <v>49</v>
      </c>
      <c r="AV103" s="148">
        <f>ROUNDUP(IF(AU103="základní",AG103*L31,IF(AU103="snížená",AG103*L32,0)),2)</f>
        <v>0</v>
      </c>
      <c r="BV103" s="24" t="s">
        <v>107</v>
      </c>
      <c r="BY103" s="145">
        <f>IF(AU103="základní",AV103,0)</f>
        <v>0</v>
      </c>
      <c r="BZ103" s="145">
        <f>IF(AU103="snížená",AV103,0)</f>
        <v>0</v>
      </c>
      <c r="CA103" s="145">
        <v>0</v>
      </c>
      <c r="CB103" s="145">
        <v>0</v>
      </c>
      <c r="CC103" s="145">
        <v>0</v>
      </c>
      <c r="CD103" s="145">
        <f>IF(AU103="základní",AG103,0)</f>
        <v>0</v>
      </c>
      <c r="CE103" s="145">
        <f>IF(AU103="snížená",AG103,0)</f>
        <v>0</v>
      </c>
      <c r="CF103" s="145">
        <f>IF(AU103="zákl. přenesená",AG103,0)</f>
        <v>0</v>
      </c>
      <c r="CG103" s="145">
        <f>IF(AU103="sníž. přenesená",AG103,0)</f>
        <v>0</v>
      </c>
      <c r="CH103" s="145">
        <f>IF(AU103="nulová",AG103,0)</f>
        <v>0</v>
      </c>
      <c r="CI103" s="24">
        <f>IF(AU103="základní",1,IF(AU103="snížená",2,IF(AU103="zákl. přenesená",4,IF(AU103="sníž. přenesená",5,3))))</f>
        <v>0</v>
      </c>
      <c r="CJ103" s="24">
        <f>IF(AT103="stavební čast",1,IF(88103="investiční čast",2,3))</f>
        <v>0</v>
      </c>
      <c r="CK103" s="24">
        <f>IF(D103="Vyplň vlastní","","x")</f>
        <v>0</v>
      </c>
    </row>
    <row r="104" s="1" customFormat="1" ht="19.92" customHeight="1">
      <c r="B104" s="49"/>
      <c r="C104" s="50"/>
      <c r="D104" s="149" t="s">
        <v>117</v>
      </c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50"/>
      <c r="AD104" s="50"/>
      <c r="AE104" s="50"/>
      <c r="AF104" s="50"/>
      <c r="AG104" s="140">
        <f>AG87*AS104</f>
        <v>0</v>
      </c>
      <c r="AH104" s="141"/>
      <c r="AI104" s="141"/>
      <c r="AJ104" s="141"/>
      <c r="AK104" s="141"/>
      <c r="AL104" s="141"/>
      <c r="AM104" s="141"/>
      <c r="AN104" s="141">
        <f>AG104+AV104</f>
        <v>0</v>
      </c>
      <c r="AO104" s="141"/>
      <c r="AP104" s="141"/>
      <c r="AQ104" s="51"/>
      <c r="AS104" s="146">
        <v>0</v>
      </c>
      <c r="AT104" s="147" t="s">
        <v>106</v>
      </c>
      <c r="AU104" s="147" t="s">
        <v>49</v>
      </c>
      <c r="AV104" s="148">
        <f>ROUNDUP(IF(AU104="nulová",0,IF(OR(AU104="základní",AU104="zákl. přenesená"),AG104*L31,AG104*L32)),1)</f>
        <v>0</v>
      </c>
      <c r="BV104" s="24" t="s">
        <v>118</v>
      </c>
      <c r="BY104" s="145">
        <f>IF(AU104="základní",AV104,0)</f>
        <v>0</v>
      </c>
      <c r="BZ104" s="145">
        <f>IF(AU104="snížená",AV104,0)</f>
        <v>0</v>
      </c>
      <c r="CA104" s="145">
        <f>IF(AU104="zákl. přenesená",AV104,0)</f>
        <v>0</v>
      </c>
      <c r="CB104" s="145">
        <f>IF(AU104="sníž. přenesená",AV104,0)</f>
        <v>0</v>
      </c>
      <c r="CC104" s="145">
        <f>IF(AU104="nulová",AV104,0)</f>
        <v>0</v>
      </c>
      <c r="CD104" s="145">
        <f>IF(AU104="základní",AG104,0)</f>
        <v>0</v>
      </c>
      <c r="CE104" s="145">
        <f>IF(AU104="snížená",AG104,0)</f>
        <v>0</v>
      </c>
      <c r="CF104" s="145">
        <f>IF(AU104="zákl. přenesená",AG104,0)</f>
        <v>0</v>
      </c>
      <c r="CG104" s="145">
        <f>IF(AU104="sníž. přenesená",AG104,0)</f>
        <v>0</v>
      </c>
      <c r="CH104" s="145">
        <f>IF(AU104="nulová",AG104,0)</f>
        <v>0</v>
      </c>
      <c r="CI104" s="24">
        <f>IF(AU104="základní",1,IF(AU104="snížená",2,IF(AU104="zákl. přenesená",4,IF(AU104="sníž. přenesená",5,3))))</f>
        <v>0</v>
      </c>
      <c r="CJ104" s="24">
        <f>IF(AT104="stavební čast",1,IF(88104="investiční čast",2,3))</f>
        <v>0</v>
      </c>
      <c r="CK104" s="24">
        <f>IF(D104="Vyplň vlastní","","x")</f>
        <v>0</v>
      </c>
    </row>
    <row r="105" s="1" customFormat="1" ht="19.92" customHeight="1">
      <c r="B105" s="49"/>
      <c r="C105" s="50"/>
      <c r="D105" s="149" t="s">
        <v>117</v>
      </c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50"/>
      <c r="AD105" s="50"/>
      <c r="AE105" s="50"/>
      <c r="AF105" s="50"/>
      <c r="AG105" s="140">
        <f>AG87*AS105</f>
        <v>0</v>
      </c>
      <c r="AH105" s="141"/>
      <c r="AI105" s="141"/>
      <c r="AJ105" s="141"/>
      <c r="AK105" s="141"/>
      <c r="AL105" s="141"/>
      <c r="AM105" s="141"/>
      <c r="AN105" s="141">
        <f>AG105+AV105</f>
        <v>0</v>
      </c>
      <c r="AO105" s="141"/>
      <c r="AP105" s="141"/>
      <c r="AQ105" s="51"/>
      <c r="AS105" s="146">
        <v>0</v>
      </c>
      <c r="AT105" s="147" t="s">
        <v>106</v>
      </c>
      <c r="AU105" s="147" t="s">
        <v>49</v>
      </c>
      <c r="AV105" s="148">
        <f>ROUNDUP(IF(AU105="nulová",0,IF(OR(AU105="základní",AU105="zákl. přenesená"),AG105*L31,AG105*L32)),1)</f>
        <v>0</v>
      </c>
      <c r="BV105" s="24" t="s">
        <v>118</v>
      </c>
      <c r="BY105" s="145">
        <f>IF(AU105="základní",AV105,0)</f>
        <v>0</v>
      </c>
      <c r="BZ105" s="145">
        <f>IF(AU105="snížená",AV105,0)</f>
        <v>0</v>
      </c>
      <c r="CA105" s="145">
        <f>IF(AU105="zákl. přenesená",AV105,0)</f>
        <v>0</v>
      </c>
      <c r="CB105" s="145">
        <f>IF(AU105="sníž. přenesená",AV105,0)</f>
        <v>0</v>
      </c>
      <c r="CC105" s="145">
        <f>IF(AU105="nulová",AV105,0)</f>
        <v>0</v>
      </c>
      <c r="CD105" s="145">
        <f>IF(AU105="základní",AG105,0)</f>
        <v>0</v>
      </c>
      <c r="CE105" s="145">
        <f>IF(AU105="snížená",AG105,0)</f>
        <v>0</v>
      </c>
      <c r="CF105" s="145">
        <f>IF(AU105="zákl. přenesená",AG105,0)</f>
        <v>0</v>
      </c>
      <c r="CG105" s="145">
        <f>IF(AU105="sníž. přenesená",AG105,0)</f>
        <v>0</v>
      </c>
      <c r="CH105" s="145">
        <f>IF(AU105="nulová",AG105,0)</f>
        <v>0</v>
      </c>
      <c r="CI105" s="24">
        <f>IF(AU105="základní",1,IF(AU105="snížená",2,IF(AU105="zákl. přenesená",4,IF(AU105="sníž. přenesená",5,3))))</f>
        <v>0</v>
      </c>
      <c r="CJ105" s="24">
        <f>IF(AT105="stavební čast",1,IF(88105="investiční čast",2,3))</f>
        <v>0</v>
      </c>
      <c r="CK105" s="24">
        <f>IF(D105="Vyplň vlastní","","x")</f>
        <v>0</v>
      </c>
    </row>
    <row r="106" s="1" customFormat="1" ht="19.92" customHeight="1">
      <c r="B106" s="49"/>
      <c r="C106" s="50"/>
      <c r="D106" s="149" t="s">
        <v>117</v>
      </c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50"/>
      <c r="AD106" s="50"/>
      <c r="AE106" s="50"/>
      <c r="AF106" s="50"/>
      <c r="AG106" s="140">
        <f>AG87*AS106</f>
        <v>0</v>
      </c>
      <c r="AH106" s="141"/>
      <c r="AI106" s="141"/>
      <c r="AJ106" s="141"/>
      <c r="AK106" s="141"/>
      <c r="AL106" s="141"/>
      <c r="AM106" s="141"/>
      <c r="AN106" s="141">
        <f>AG106+AV106</f>
        <v>0</v>
      </c>
      <c r="AO106" s="141"/>
      <c r="AP106" s="141"/>
      <c r="AQ106" s="51"/>
      <c r="AS106" s="150">
        <v>0</v>
      </c>
      <c r="AT106" s="151" t="s">
        <v>106</v>
      </c>
      <c r="AU106" s="151" t="s">
        <v>49</v>
      </c>
      <c r="AV106" s="152">
        <f>ROUNDUP(IF(AU106="nulová",0,IF(OR(AU106="základní",AU106="zákl. přenesená"),AG106*L31,AG106*L32)),1)</f>
        <v>0</v>
      </c>
      <c r="BV106" s="24" t="s">
        <v>118</v>
      </c>
      <c r="BY106" s="145">
        <f>IF(AU106="základní",AV106,0)</f>
        <v>0</v>
      </c>
      <c r="BZ106" s="145">
        <f>IF(AU106="snížená",AV106,0)</f>
        <v>0</v>
      </c>
      <c r="CA106" s="145">
        <f>IF(AU106="zákl. přenesená",AV106,0)</f>
        <v>0</v>
      </c>
      <c r="CB106" s="145">
        <f>IF(AU106="sníž. přenesená",AV106,0)</f>
        <v>0</v>
      </c>
      <c r="CC106" s="145">
        <f>IF(AU106="nulová",AV106,0)</f>
        <v>0</v>
      </c>
      <c r="CD106" s="145">
        <f>IF(AU106="základní",AG106,0)</f>
        <v>0</v>
      </c>
      <c r="CE106" s="145">
        <f>IF(AU106="snížená",AG106,0)</f>
        <v>0</v>
      </c>
      <c r="CF106" s="145">
        <f>IF(AU106="zákl. přenesená",AG106,0)</f>
        <v>0</v>
      </c>
      <c r="CG106" s="145">
        <f>IF(AU106="sníž. přenesená",AG106,0)</f>
        <v>0</v>
      </c>
      <c r="CH106" s="145">
        <f>IF(AU106="nulová",AG106,0)</f>
        <v>0</v>
      </c>
      <c r="CI106" s="24">
        <f>IF(AU106="základní",1,IF(AU106="snížená",2,IF(AU106="zákl. přenesená",4,IF(AU106="sníž. přenesená",5,3))))</f>
        <v>0</v>
      </c>
      <c r="CJ106" s="24">
        <f>IF(AT106="stavební čast",1,IF(88106="investiční čast",2,3))</f>
        <v>0</v>
      </c>
      <c r="CK106" s="24">
        <f>IF(D106="Vyplň vlastní","","x")</f>
        <v>0</v>
      </c>
    </row>
    <row r="107" s="1" customFormat="1" ht="10.8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1"/>
    </row>
    <row r="108" s="1" customFormat="1" ht="30" customHeight="1">
      <c r="B108" s="49"/>
      <c r="C108" s="153" t="s">
        <v>119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5">
        <f>ROUNDUP(AG87+AG93,2)</f>
        <v>0</v>
      </c>
      <c r="AH108" s="155"/>
      <c r="AI108" s="155"/>
      <c r="AJ108" s="155"/>
      <c r="AK108" s="155"/>
      <c r="AL108" s="155"/>
      <c r="AM108" s="155"/>
      <c r="AN108" s="155">
        <f>AN87+AN93</f>
        <v>0</v>
      </c>
      <c r="AO108" s="155"/>
      <c r="AP108" s="155"/>
      <c r="AQ108" s="51"/>
    </row>
    <row r="109" s="1" customFormat="1" ht="6.96" customHeight="1">
      <c r="B109" s="78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80"/>
    </row>
  </sheetData>
  <mergeCells count="88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AN91:AP91"/>
    <mergeCell ref="AG91:AM91"/>
    <mergeCell ref="D91:H91"/>
    <mergeCell ref="J91:AF91"/>
    <mergeCell ref="AG94:AM94"/>
    <mergeCell ref="AN94:AP94"/>
    <mergeCell ref="AG95:AM95"/>
    <mergeCell ref="AN95:AP95"/>
    <mergeCell ref="AG96:AM96"/>
    <mergeCell ref="AN96:AP96"/>
    <mergeCell ref="AG97:AM97"/>
    <mergeCell ref="AN97:AP97"/>
    <mergeCell ref="AG98:AM98"/>
    <mergeCell ref="AN98:AP98"/>
    <mergeCell ref="AG99:AM99"/>
    <mergeCell ref="AN99:AP99"/>
    <mergeCell ref="AG100:AM100"/>
    <mergeCell ref="AN100:AP100"/>
    <mergeCell ref="AG101:AM101"/>
    <mergeCell ref="AN101:AP101"/>
    <mergeCell ref="AG102:AM102"/>
    <mergeCell ref="AN102:AP102"/>
    <mergeCell ref="AG103:AM103"/>
    <mergeCell ref="AN103:AP103"/>
    <mergeCell ref="D104:AB104"/>
    <mergeCell ref="AG104:AM104"/>
    <mergeCell ref="AN104:AP104"/>
    <mergeCell ref="D105:AB105"/>
    <mergeCell ref="AG105:AM105"/>
    <mergeCell ref="AN105:AP105"/>
    <mergeCell ref="D106:AB106"/>
    <mergeCell ref="AG106:AM106"/>
    <mergeCell ref="AN106:AP106"/>
    <mergeCell ref="AG87:AM87"/>
    <mergeCell ref="AN87:AP87"/>
    <mergeCell ref="AG93:AM93"/>
    <mergeCell ref="AN93:AP93"/>
    <mergeCell ref="AG108:AM108"/>
    <mergeCell ref="AN108:AP108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94:AU10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4:AT107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171206-01 - oprava vnější...'!C2" display="/"/>
    <hyperlink ref="A89" location="'170109-02 - truhlářské vý...'!C2" display="/"/>
    <hyperlink ref="A90" location="'170109-03 - klempířské vý...'!C2" display="/"/>
    <hyperlink ref="A91" location="'171206-04 - zastřešení a ...'!C2" display="/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56"/>
      <c r="B1" s="15"/>
      <c r="C1" s="15"/>
      <c r="D1" s="16" t="s">
        <v>1</v>
      </c>
      <c r="E1" s="15"/>
      <c r="F1" s="17" t="s">
        <v>120</v>
      </c>
      <c r="G1" s="17"/>
      <c r="H1" s="157" t="s">
        <v>121</v>
      </c>
      <c r="I1" s="157"/>
      <c r="J1" s="157"/>
      <c r="K1" s="157"/>
      <c r="L1" s="17" t="s">
        <v>122</v>
      </c>
      <c r="M1" s="15"/>
      <c r="N1" s="15"/>
      <c r="O1" s="16" t="s">
        <v>123</v>
      </c>
      <c r="P1" s="15"/>
      <c r="Q1" s="15"/>
      <c r="R1" s="15"/>
      <c r="S1" s="17" t="s">
        <v>124</v>
      </c>
      <c r="T1" s="17"/>
      <c r="U1" s="156"/>
      <c r="V1" s="15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92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125</v>
      </c>
    </row>
    <row r="4" ht="36.96" customHeight="1">
      <c r="B4" s="28"/>
      <c r="C4" s="29" t="s">
        <v>126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32" t="s">
        <v>13</v>
      </c>
      <c r="AT4" s="24" t="s">
        <v>6</v>
      </c>
    </row>
    <row r="5" ht="6.96" customHeight="1">
      <c r="B5" s="28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1"/>
    </row>
    <row r="6" ht="25.44" customHeight="1">
      <c r="B6" s="28"/>
      <c r="C6" s="34"/>
      <c r="D6" s="41" t="s">
        <v>19</v>
      </c>
      <c r="E6" s="34"/>
      <c r="F6" s="158">
        <f>'Rekapitulace stavby'!K6</f>
        <v>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34"/>
      <c r="R6" s="31"/>
    </row>
    <row r="7" s="1" customFormat="1" ht="32.88" customHeight="1">
      <c r="B7" s="49"/>
      <c r="C7" s="50"/>
      <c r="D7" s="38" t="s">
        <v>127</v>
      </c>
      <c r="E7" s="50"/>
      <c r="F7" s="39" t="s">
        <v>128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="1" customFormat="1" ht="14.4" customHeight="1">
      <c r="B8" s="49"/>
      <c r="C8" s="50"/>
      <c r="D8" s="41" t="s">
        <v>22</v>
      </c>
      <c r="E8" s="50"/>
      <c r="F8" s="36" t="s">
        <v>23</v>
      </c>
      <c r="G8" s="50"/>
      <c r="H8" s="50"/>
      <c r="I8" s="50"/>
      <c r="J8" s="50"/>
      <c r="K8" s="50"/>
      <c r="L8" s="50"/>
      <c r="M8" s="41" t="s">
        <v>24</v>
      </c>
      <c r="N8" s="50"/>
      <c r="O8" s="36" t="s">
        <v>23</v>
      </c>
      <c r="P8" s="50"/>
      <c r="Q8" s="50"/>
      <c r="R8" s="51"/>
    </row>
    <row r="9" s="1" customFormat="1" ht="14.4" customHeight="1">
      <c r="B9" s="49"/>
      <c r="C9" s="50"/>
      <c r="D9" s="41" t="s">
        <v>26</v>
      </c>
      <c r="E9" s="50"/>
      <c r="F9" s="36" t="s">
        <v>27</v>
      </c>
      <c r="G9" s="50"/>
      <c r="H9" s="50"/>
      <c r="I9" s="50"/>
      <c r="J9" s="50"/>
      <c r="K9" s="50"/>
      <c r="L9" s="50"/>
      <c r="M9" s="41" t="s">
        <v>28</v>
      </c>
      <c r="N9" s="50"/>
      <c r="O9" s="159">
        <f>'Rekapitulace stavby'!AN8</f>
        <v>0</v>
      </c>
      <c r="P9" s="93"/>
      <c r="Q9" s="50"/>
      <c r="R9" s="51"/>
    </row>
    <row r="10" s="1" customFormat="1" ht="10.8" customHeight="1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="1" customFormat="1" ht="14.4" customHeight="1">
      <c r="B11" s="49"/>
      <c r="C11" s="50"/>
      <c r="D11" s="41" t="s">
        <v>32</v>
      </c>
      <c r="E11" s="50"/>
      <c r="F11" s="50"/>
      <c r="G11" s="50"/>
      <c r="H11" s="50"/>
      <c r="I11" s="50"/>
      <c r="J11" s="50"/>
      <c r="K11" s="50"/>
      <c r="L11" s="50"/>
      <c r="M11" s="41" t="s">
        <v>33</v>
      </c>
      <c r="N11" s="50"/>
      <c r="O11" s="36" t="s">
        <v>34</v>
      </c>
      <c r="P11" s="36"/>
      <c r="Q11" s="50"/>
      <c r="R11" s="51"/>
    </row>
    <row r="12" s="1" customFormat="1" ht="18" customHeight="1">
      <c r="B12" s="49"/>
      <c r="C12" s="50"/>
      <c r="D12" s="50"/>
      <c r="E12" s="36" t="s">
        <v>35</v>
      </c>
      <c r="F12" s="50"/>
      <c r="G12" s="50"/>
      <c r="H12" s="50"/>
      <c r="I12" s="50"/>
      <c r="J12" s="50"/>
      <c r="K12" s="50"/>
      <c r="L12" s="50"/>
      <c r="M12" s="41" t="s">
        <v>36</v>
      </c>
      <c r="N12" s="50"/>
      <c r="O12" s="36" t="s">
        <v>23</v>
      </c>
      <c r="P12" s="36"/>
      <c r="Q12" s="50"/>
      <c r="R12" s="51"/>
    </row>
    <row r="13" s="1" customFormat="1" ht="6.96" customHeight="1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="1" customFormat="1" ht="14.4" customHeight="1">
      <c r="B14" s="49"/>
      <c r="C14" s="50"/>
      <c r="D14" s="41" t="s">
        <v>37</v>
      </c>
      <c r="E14" s="50"/>
      <c r="F14" s="50"/>
      <c r="G14" s="50"/>
      <c r="H14" s="50"/>
      <c r="I14" s="50"/>
      <c r="J14" s="50"/>
      <c r="K14" s="50"/>
      <c r="L14" s="50"/>
      <c r="M14" s="41" t="s">
        <v>33</v>
      </c>
      <c r="N14" s="50"/>
      <c r="O14" s="42">
        <f>IF('Rekapitulace stavby'!AN13="","",'Rekapitulace stavby'!AN13)</f>
        <v>0</v>
      </c>
      <c r="P14" s="36"/>
      <c r="Q14" s="50"/>
      <c r="R14" s="51"/>
    </row>
    <row r="15" s="1" customFormat="1" ht="18" customHeight="1">
      <c r="B15" s="49"/>
      <c r="C15" s="50"/>
      <c r="D15" s="50"/>
      <c r="E15" s="42">
        <f>IF('Rekapitulace stavby'!E14="","",'Rekapitulace stavby'!E14)</f>
        <v>0</v>
      </c>
      <c r="F15" s="160"/>
      <c r="G15" s="160"/>
      <c r="H15" s="160"/>
      <c r="I15" s="160"/>
      <c r="J15" s="160"/>
      <c r="K15" s="160"/>
      <c r="L15" s="160"/>
      <c r="M15" s="41" t="s">
        <v>36</v>
      </c>
      <c r="N15" s="50"/>
      <c r="O15" s="42">
        <f>IF('Rekapitulace stavby'!AN14="","",'Rekapitulace stavby'!AN14)</f>
        <v>0</v>
      </c>
      <c r="P15" s="36"/>
      <c r="Q15" s="50"/>
      <c r="R15" s="51"/>
    </row>
    <row r="16" s="1" customFormat="1" ht="6.96" customHeight="1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</row>
    <row r="17" s="1" customFormat="1" ht="14.4" customHeight="1">
      <c r="B17" s="49"/>
      <c r="C17" s="50"/>
      <c r="D17" s="41" t="s">
        <v>39</v>
      </c>
      <c r="E17" s="50"/>
      <c r="F17" s="50"/>
      <c r="G17" s="50"/>
      <c r="H17" s="50"/>
      <c r="I17" s="50"/>
      <c r="J17" s="50"/>
      <c r="K17" s="50"/>
      <c r="L17" s="50"/>
      <c r="M17" s="41" t="s">
        <v>33</v>
      </c>
      <c r="N17" s="50"/>
      <c r="O17" s="36" t="s">
        <v>40</v>
      </c>
      <c r="P17" s="36"/>
      <c r="Q17" s="50"/>
      <c r="R17" s="51"/>
    </row>
    <row r="18" s="1" customFormat="1" ht="18" customHeight="1">
      <c r="B18" s="49"/>
      <c r="C18" s="50"/>
      <c r="D18" s="50"/>
      <c r="E18" s="36" t="s">
        <v>41</v>
      </c>
      <c r="F18" s="50"/>
      <c r="G18" s="50"/>
      <c r="H18" s="50"/>
      <c r="I18" s="50"/>
      <c r="J18" s="50"/>
      <c r="K18" s="50"/>
      <c r="L18" s="50"/>
      <c r="M18" s="41" t="s">
        <v>36</v>
      </c>
      <c r="N18" s="50"/>
      <c r="O18" s="36" t="s">
        <v>23</v>
      </c>
      <c r="P18" s="36"/>
      <c r="Q18" s="50"/>
      <c r="R18" s="51"/>
    </row>
    <row r="19" s="1" customFormat="1" ht="6.96" customHeight="1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  <row r="20" s="1" customFormat="1" ht="14.4" customHeight="1">
      <c r="B20" s="49"/>
      <c r="C20" s="50"/>
      <c r="D20" s="41" t="s">
        <v>42</v>
      </c>
      <c r="E20" s="50"/>
      <c r="F20" s="50"/>
      <c r="G20" s="50"/>
      <c r="H20" s="50"/>
      <c r="I20" s="50"/>
      <c r="J20" s="50"/>
      <c r="K20" s="50"/>
      <c r="L20" s="50"/>
      <c r="M20" s="41" t="s">
        <v>33</v>
      </c>
      <c r="N20" s="50"/>
      <c r="O20" s="36" t="s">
        <v>23</v>
      </c>
      <c r="P20" s="36"/>
      <c r="Q20" s="50"/>
      <c r="R20" s="51"/>
    </row>
    <row r="21" s="1" customFormat="1" ht="18" customHeight="1">
      <c r="B21" s="49"/>
      <c r="C21" s="50"/>
      <c r="D21" s="50"/>
      <c r="E21" s="36" t="s">
        <v>41</v>
      </c>
      <c r="F21" s="50"/>
      <c r="G21" s="50"/>
      <c r="H21" s="50"/>
      <c r="I21" s="50"/>
      <c r="J21" s="50"/>
      <c r="K21" s="50"/>
      <c r="L21" s="50"/>
      <c r="M21" s="41" t="s">
        <v>36</v>
      </c>
      <c r="N21" s="50"/>
      <c r="O21" s="36" t="s">
        <v>23</v>
      </c>
      <c r="P21" s="36"/>
      <c r="Q21" s="50"/>
      <c r="R21" s="51"/>
    </row>
    <row r="22" s="1" customFormat="1" ht="6.9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</row>
    <row r="23" s="1" customFormat="1" ht="14.4" customHeight="1">
      <c r="B23" s="49"/>
      <c r="C23" s="50"/>
      <c r="D23" s="41" t="s">
        <v>43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1"/>
    </row>
    <row r="24" s="1" customFormat="1" ht="34.5" customHeight="1">
      <c r="B24" s="49"/>
      <c r="C24" s="50"/>
      <c r="D24" s="50"/>
      <c r="E24" s="45" t="s">
        <v>129</v>
      </c>
      <c r="F24" s="45"/>
      <c r="G24" s="45"/>
      <c r="H24" s="45"/>
      <c r="I24" s="45"/>
      <c r="J24" s="45"/>
      <c r="K24" s="45"/>
      <c r="L24" s="45"/>
      <c r="M24" s="50"/>
      <c r="N24" s="50"/>
      <c r="O24" s="50"/>
      <c r="P24" s="50"/>
      <c r="Q24" s="50"/>
      <c r="R24" s="51"/>
    </row>
    <row r="25" s="1" customFormat="1" ht="6.96" customHeight="1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</row>
    <row r="26" s="1" customFormat="1" ht="6.96" customHeight="1">
      <c r="B26" s="49"/>
      <c r="C26" s="5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50"/>
      <c r="R26" s="51"/>
    </row>
    <row r="27" s="1" customFormat="1" ht="14.4" customHeight="1">
      <c r="B27" s="49"/>
      <c r="C27" s="50"/>
      <c r="D27" s="161" t="s">
        <v>130</v>
      </c>
      <c r="E27" s="50"/>
      <c r="F27" s="50"/>
      <c r="G27" s="50"/>
      <c r="H27" s="50"/>
      <c r="I27" s="50"/>
      <c r="J27" s="50"/>
      <c r="K27" s="50"/>
      <c r="L27" s="50"/>
      <c r="M27" s="48">
        <f>N88</f>
        <v>0</v>
      </c>
      <c r="N27" s="48"/>
      <c r="O27" s="48"/>
      <c r="P27" s="48"/>
      <c r="Q27" s="50"/>
      <c r="R27" s="51"/>
    </row>
    <row r="28" s="1" customFormat="1" ht="14.4" customHeight="1">
      <c r="B28" s="49"/>
      <c r="C28" s="50"/>
      <c r="D28" s="47" t="s">
        <v>112</v>
      </c>
      <c r="E28" s="50"/>
      <c r="F28" s="50"/>
      <c r="G28" s="50"/>
      <c r="H28" s="50"/>
      <c r="I28" s="50"/>
      <c r="J28" s="50"/>
      <c r="K28" s="50"/>
      <c r="L28" s="50"/>
      <c r="M28" s="48">
        <f>N95</f>
        <v>0</v>
      </c>
      <c r="N28" s="48"/>
      <c r="O28" s="48"/>
      <c r="P28" s="48"/>
      <c r="Q28" s="50"/>
      <c r="R28" s="51"/>
    </row>
    <row r="29" s="1" customFormat="1" ht="6.96" customHeight="1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1"/>
    </row>
    <row r="30" s="1" customFormat="1" ht="25.44" customHeight="1">
      <c r="B30" s="49"/>
      <c r="C30" s="50"/>
      <c r="D30" s="162" t="s">
        <v>47</v>
      </c>
      <c r="E30" s="50"/>
      <c r="F30" s="50"/>
      <c r="G30" s="50"/>
      <c r="H30" s="50"/>
      <c r="I30" s="50"/>
      <c r="J30" s="50"/>
      <c r="K30" s="50"/>
      <c r="L30" s="50"/>
      <c r="M30" s="163">
        <f>ROUNDUP(M27+M28,2)</f>
        <v>0</v>
      </c>
      <c r="N30" s="50"/>
      <c r="O30" s="50"/>
      <c r="P30" s="50"/>
      <c r="Q30" s="50"/>
      <c r="R30" s="51"/>
    </row>
    <row r="31" s="1" customFormat="1" ht="6.96" customHeight="1">
      <c r="B31" s="49"/>
      <c r="C31" s="5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50"/>
      <c r="R31" s="51"/>
    </row>
    <row r="32" s="1" customFormat="1" ht="14.4" customHeight="1">
      <c r="B32" s="49"/>
      <c r="C32" s="50"/>
      <c r="D32" s="57" t="s">
        <v>48</v>
      </c>
      <c r="E32" s="57" t="s">
        <v>49</v>
      </c>
      <c r="F32" s="58">
        <v>0.20999999999999999</v>
      </c>
      <c r="G32" s="164" t="s">
        <v>50</v>
      </c>
      <c r="H32" s="165">
        <f>ROUNDUP((((SUM(BE95:BE102)+SUM(BE120:BE156))+SUM(BE158:BE162))),2)</f>
        <v>0</v>
      </c>
      <c r="I32" s="50"/>
      <c r="J32" s="50"/>
      <c r="K32" s="50"/>
      <c r="L32" s="50"/>
      <c r="M32" s="165">
        <f>ROUNDUP(((ROUNDUP((SUM(BE95:BE102)+SUM(BE120:BE156)), 2)*F32)+SUM(BE158:BE162)*F32),1)</f>
        <v>0</v>
      </c>
      <c r="N32" s="50"/>
      <c r="O32" s="50"/>
      <c r="P32" s="50"/>
      <c r="Q32" s="50"/>
      <c r="R32" s="51"/>
    </row>
    <row r="33" s="1" customFormat="1" ht="14.4" customHeight="1">
      <c r="B33" s="49"/>
      <c r="C33" s="50"/>
      <c r="D33" s="50"/>
      <c r="E33" s="57" t="s">
        <v>51</v>
      </c>
      <c r="F33" s="58">
        <v>0.14999999999999999</v>
      </c>
      <c r="G33" s="164" t="s">
        <v>50</v>
      </c>
      <c r="H33" s="165">
        <f>ROUNDUP((((SUM(BF95:BF102)+SUM(BF120:BF156))+SUM(BF158:BF162))),2)</f>
        <v>0</v>
      </c>
      <c r="I33" s="50"/>
      <c r="J33" s="50"/>
      <c r="K33" s="50"/>
      <c r="L33" s="50"/>
      <c r="M33" s="165">
        <f>ROUNDUP(((ROUNDUP((SUM(BF95:BF102)+SUM(BF120:BF156)), 2)*F33)+SUM(BF158:BF162)*F33),1)</f>
        <v>0</v>
      </c>
      <c r="N33" s="50"/>
      <c r="O33" s="50"/>
      <c r="P33" s="50"/>
      <c r="Q33" s="50"/>
      <c r="R33" s="51"/>
    </row>
    <row r="34" hidden="1" s="1" customFormat="1" ht="14.4" customHeight="1">
      <c r="B34" s="49"/>
      <c r="C34" s="50"/>
      <c r="D34" s="50"/>
      <c r="E34" s="57" t="s">
        <v>52</v>
      </c>
      <c r="F34" s="58">
        <v>0.20999999999999999</v>
      </c>
      <c r="G34" s="164" t="s">
        <v>50</v>
      </c>
      <c r="H34" s="165">
        <f>ROUNDUP((((SUM(BG95:BG102)+SUM(BG120:BG156))+SUM(BG158:BG162))),2)</f>
        <v>0</v>
      </c>
      <c r="I34" s="50"/>
      <c r="J34" s="50"/>
      <c r="K34" s="50"/>
      <c r="L34" s="50"/>
      <c r="M34" s="165">
        <v>0</v>
      </c>
      <c r="N34" s="50"/>
      <c r="O34" s="50"/>
      <c r="P34" s="50"/>
      <c r="Q34" s="50"/>
      <c r="R34" s="51"/>
    </row>
    <row r="35" hidden="1" s="1" customFormat="1" ht="14.4" customHeight="1">
      <c r="B35" s="49"/>
      <c r="C35" s="50"/>
      <c r="D35" s="50"/>
      <c r="E35" s="57" t="s">
        <v>53</v>
      </c>
      <c r="F35" s="58">
        <v>0.14999999999999999</v>
      </c>
      <c r="G35" s="164" t="s">
        <v>50</v>
      </c>
      <c r="H35" s="165">
        <f>ROUNDUP((((SUM(BH95:BH102)+SUM(BH120:BH156))+SUM(BH158:BH162))),2)</f>
        <v>0</v>
      </c>
      <c r="I35" s="50"/>
      <c r="J35" s="50"/>
      <c r="K35" s="50"/>
      <c r="L35" s="50"/>
      <c r="M35" s="165">
        <v>0</v>
      </c>
      <c r="N35" s="50"/>
      <c r="O35" s="50"/>
      <c r="P35" s="50"/>
      <c r="Q35" s="50"/>
      <c r="R35" s="51"/>
    </row>
    <row r="36" hidden="1" s="1" customFormat="1" ht="14.4" customHeight="1">
      <c r="B36" s="49"/>
      <c r="C36" s="50"/>
      <c r="D36" s="50"/>
      <c r="E36" s="57" t="s">
        <v>54</v>
      </c>
      <c r="F36" s="58">
        <v>0</v>
      </c>
      <c r="G36" s="164" t="s">
        <v>50</v>
      </c>
      <c r="H36" s="165">
        <f>ROUNDUP((((SUM(BI95:BI102)+SUM(BI120:BI156))+SUM(BI158:BI162))),2)</f>
        <v>0</v>
      </c>
      <c r="I36" s="50"/>
      <c r="J36" s="50"/>
      <c r="K36" s="50"/>
      <c r="L36" s="50"/>
      <c r="M36" s="165">
        <v>0</v>
      </c>
      <c r="N36" s="50"/>
      <c r="O36" s="50"/>
      <c r="P36" s="50"/>
      <c r="Q36" s="50"/>
      <c r="R36" s="51"/>
    </row>
    <row r="37" s="1" customFormat="1" ht="6.96" customHeight="1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</row>
    <row r="38" s="1" customFormat="1" ht="25.44" customHeight="1">
      <c r="B38" s="49"/>
      <c r="C38" s="154"/>
      <c r="D38" s="166" t="s">
        <v>55</v>
      </c>
      <c r="E38" s="106"/>
      <c r="F38" s="106"/>
      <c r="G38" s="167" t="s">
        <v>56</v>
      </c>
      <c r="H38" s="168" t="s">
        <v>57</v>
      </c>
      <c r="I38" s="106"/>
      <c r="J38" s="106"/>
      <c r="K38" s="106"/>
      <c r="L38" s="169">
        <f>SUM(M30:M36)</f>
        <v>0</v>
      </c>
      <c r="M38" s="169"/>
      <c r="N38" s="169"/>
      <c r="O38" s="169"/>
      <c r="P38" s="170"/>
      <c r="Q38" s="154"/>
      <c r="R38" s="51"/>
    </row>
    <row r="39" s="1" customFormat="1" ht="14.4" customHeight="1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1"/>
    </row>
    <row r="40" s="1" customFormat="1" ht="14.4" customHeight="1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1"/>
    </row>
    <row r="41">
      <c r="B41" s="28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1"/>
    </row>
    <row r="42">
      <c r="B42" s="2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1"/>
    </row>
    <row r="43">
      <c r="B43" s="2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1"/>
    </row>
    <row r="44">
      <c r="B44" s="28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1"/>
    </row>
    <row r="45">
      <c r="B45" s="2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1"/>
    </row>
    <row r="46">
      <c r="B46" s="28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1"/>
    </row>
    <row r="47">
      <c r="B47" s="2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1"/>
    </row>
    <row r="48">
      <c r="B48" s="2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1"/>
    </row>
    <row r="49">
      <c r="B49" s="2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1"/>
    </row>
    <row r="50" s="1" customFormat="1">
      <c r="B50" s="49"/>
      <c r="C50" s="50"/>
      <c r="D50" s="69" t="s">
        <v>58</v>
      </c>
      <c r="E50" s="70"/>
      <c r="F50" s="70"/>
      <c r="G50" s="70"/>
      <c r="H50" s="71"/>
      <c r="I50" s="50"/>
      <c r="J50" s="69" t="s">
        <v>59</v>
      </c>
      <c r="K50" s="70"/>
      <c r="L50" s="70"/>
      <c r="M50" s="70"/>
      <c r="N50" s="70"/>
      <c r="O50" s="70"/>
      <c r="P50" s="71"/>
      <c r="Q50" s="50"/>
      <c r="R50" s="51"/>
    </row>
    <row r="51">
      <c r="B51" s="28"/>
      <c r="C51" s="34"/>
      <c r="D51" s="72"/>
      <c r="E51" s="34"/>
      <c r="F51" s="34"/>
      <c r="G51" s="34"/>
      <c r="H51" s="73"/>
      <c r="I51" s="34"/>
      <c r="J51" s="72"/>
      <c r="K51" s="34"/>
      <c r="L51" s="34"/>
      <c r="M51" s="34"/>
      <c r="N51" s="34"/>
      <c r="O51" s="34"/>
      <c r="P51" s="73"/>
      <c r="Q51" s="34"/>
      <c r="R51" s="31"/>
    </row>
    <row r="52">
      <c r="B52" s="28"/>
      <c r="C52" s="34"/>
      <c r="D52" s="72"/>
      <c r="E52" s="34"/>
      <c r="F52" s="34"/>
      <c r="G52" s="34"/>
      <c r="H52" s="73"/>
      <c r="I52" s="34"/>
      <c r="J52" s="72"/>
      <c r="K52" s="34"/>
      <c r="L52" s="34"/>
      <c r="M52" s="34"/>
      <c r="N52" s="34"/>
      <c r="O52" s="34"/>
      <c r="P52" s="73"/>
      <c r="Q52" s="34"/>
      <c r="R52" s="31"/>
    </row>
    <row r="53">
      <c r="B53" s="28"/>
      <c r="C53" s="34"/>
      <c r="D53" s="72"/>
      <c r="E53" s="34"/>
      <c r="F53" s="34"/>
      <c r="G53" s="34"/>
      <c r="H53" s="73"/>
      <c r="I53" s="34"/>
      <c r="J53" s="72"/>
      <c r="K53" s="34"/>
      <c r="L53" s="34"/>
      <c r="M53" s="34"/>
      <c r="N53" s="34"/>
      <c r="O53" s="34"/>
      <c r="P53" s="73"/>
      <c r="Q53" s="34"/>
      <c r="R53" s="31"/>
    </row>
    <row r="54">
      <c r="B54" s="28"/>
      <c r="C54" s="34"/>
      <c r="D54" s="72"/>
      <c r="E54" s="34"/>
      <c r="F54" s="34"/>
      <c r="G54" s="34"/>
      <c r="H54" s="73"/>
      <c r="I54" s="34"/>
      <c r="J54" s="72"/>
      <c r="K54" s="34"/>
      <c r="L54" s="34"/>
      <c r="M54" s="34"/>
      <c r="N54" s="34"/>
      <c r="O54" s="34"/>
      <c r="P54" s="73"/>
      <c r="Q54" s="34"/>
      <c r="R54" s="31"/>
    </row>
    <row r="55">
      <c r="B55" s="28"/>
      <c r="C55" s="34"/>
      <c r="D55" s="72"/>
      <c r="E55" s="34"/>
      <c r="F55" s="34"/>
      <c r="G55" s="34"/>
      <c r="H55" s="73"/>
      <c r="I55" s="34"/>
      <c r="J55" s="72"/>
      <c r="K55" s="34"/>
      <c r="L55" s="34"/>
      <c r="M55" s="34"/>
      <c r="N55" s="34"/>
      <c r="O55" s="34"/>
      <c r="P55" s="73"/>
      <c r="Q55" s="34"/>
      <c r="R55" s="31"/>
    </row>
    <row r="56">
      <c r="B56" s="28"/>
      <c r="C56" s="34"/>
      <c r="D56" s="72"/>
      <c r="E56" s="34"/>
      <c r="F56" s="34"/>
      <c r="G56" s="34"/>
      <c r="H56" s="73"/>
      <c r="I56" s="34"/>
      <c r="J56" s="72"/>
      <c r="K56" s="34"/>
      <c r="L56" s="34"/>
      <c r="M56" s="34"/>
      <c r="N56" s="34"/>
      <c r="O56" s="34"/>
      <c r="P56" s="73"/>
      <c r="Q56" s="34"/>
      <c r="R56" s="31"/>
    </row>
    <row r="57">
      <c r="B57" s="28"/>
      <c r="C57" s="34"/>
      <c r="D57" s="72"/>
      <c r="E57" s="34"/>
      <c r="F57" s="34"/>
      <c r="G57" s="34"/>
      <c r="H57" s="73"/>
      <c r="I57" s="34"/>
      <c r="J57" s="72"/>
      <c r="K57" s="34"/>
      <c r="L57" s="34"/>
      <c r="M57" s="34"/>
      <c r="N57" s="34"/>
      <c r="O57" s="34"/>
      <c r="P57" s="73"/>
      <c r="Q57" s="34"/>
      <c r="R57" s="31"/>
    </row>
    <row r="58">
      <c r="B58" s="28"/>
      <c r="C58" s="34"/>
      <c r="D58" s="72"/>
      <c r="E58" s="34"/>
      <c r="F58" s="34"/>
      <c r="G58" s="34"/>
      <c r="H58" s="73"/>
      <c r="I58" s="34"/>
      <c r="J58" s="72"/>
      <c r="K58" s="34"/>
      <c r="L58" s="34"/>
      <c r="M58" s="34"/>
      <c r="N58" s="34"/>
      <c r="O58" s="34"/>
      <c r="P58" s="73"/>
      <c r="Q58" s="34"/>
      <c r="R58" s="31"/>
    </row>
    <row r="59" s="1" customFormat="1">
      <c r="B59" s="49"/>
      <c r="C59" s="50"/>
      <c r="D59" s="74" t="s">
        <v>60</v>
      </c>
      <c r="E59" s="75"/>
      <c r="F59" s="75"/>
      <c r="G59" s="76" t="s">
        <v>61</v>
      </c>
      <c r="H59" s="77"/>
      <c r="I59" s="50"/>
      <c r="J59" s="74" t="s">
        <v>60</v>
      </c>
      <c r="K59" s="75"/>
      <c r="L59" s="75"/>
      <c r="M59" s="75"/>
      <c r="N59" s="76" t="s">
        <v>61</v>
      </c>
      <c r="O59" s="75"/>
      <c r="P59" s="77"/>
      <c r="Q59" s="50"/>
      <c r="R59" s="51"/>
    </row>
    <row r="60">
      <c r="B60" s="2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1"/>
    </row>
    <row r="61" s="1" customFormat="1">
      <c r="B61" s="49"/>
      <c r="C61" s="50"/>
      <c r="D61" s="69" t="s">
        <v>62</v>
      </c>
      <c r="E61" s="70"/>
      <c r="F61" s="70"/>
      <c r="G61" s="70"/>
      <c r="H61" s="71"/>
      <c r="I61" s="50"/>
      <c r="J61" s="69" t="s">
        <v>63</v>
      </c>
      <c r="K61" s="70"/>
      <c r="L61" s="70"/>
      <c r="M61" s="70"/>
      <c r="N61" s="70"/>
      <c r="O61" s="70"/>
      <c r="P61" s="71"/>
      <c r="Q61" s="50"/>
      <c r="R61" s="51"/>
    </row>
    <row r="62">
      <c r="B62" s="28"/>
      <c r="C62" s="34"/>
      <c r="D62" s="72"/>
      <c r="E62" s="34"/>
      <c r="F62" s="34"/>
      <c r="G62" s="34"/>
      <c r="H62" s="73"/>
      <c r="I62" s="34"/>
      <c r="J62" s="72"/>
      <c r="K62" s="34"/>
      <c r="L62" s="34"/>
      <c r="M62" s="34"/>
      <c r="N62" s="34"/>
      <c r="O62" s="34"/>
      <c r="P62" s="73"/>
      <c r="Q62" s="34"/>
      <c r="R62" s="31"/>
    </row>
    <row r="63">
      <c r="B63" s="28"/>
      <c r="C63" s="34"/>
      <c r="D63" s="72"/>
      <c r="E63" s="34"/>
      <c r="F63" s="34"/>
      <c r="G63" s="34"/>
      <c r="H63" s="73"/>
      <c r="I63" s="34"/>
      <c r="J63" s="72"/>
      <c r="K63" s="34"/>
      <c r="L63" s="34"/>
      <c r="M63" s="34"/>
      <c r="N63" s="34"/>
      <c r="O63" s="34"/>
      <c r="P63" s="73"/>
      <c r="Q63" s="34"/>
      <c r="R63" s="31"/>
    </row>
    <row r="64">
      <c r="B64" s="28"/>
      <c r="C64" s="34"/>
      <c r="D64" s="72"/>
      <c r="E64" s="34"/>
      <c r="F64" s="34"/>
      <c r="G64" s="34"/>
      <c r="H64" s="73"/>
      <c r="I64" s="34"/>
      <c r="J64" s="72"/>
      <c r="K64" s="34"/>
      <c r="L64" s="34"/>
      <c r="M64" s="34"/>
      <c r="N64" s="34"/>
      <c r="O64" s="34"/>
      <c r="P64" s="73"/>
      <c r="Q64" s="34"/>
      <c r="R64" s="31"/>
    </row>
    <row r="65">
      <c r="B65" s="28"/>
      <c r="C65" s="34"/>
      <c r="D65" s="72"/>
      <c r="E65" s="34"/>
      <c r="F65" s="34"/>
      <c r="G65" s="34"/>
      <c r="H65" s="73"/>
      <c r="I65" s="34"/>
      <c r="J65" s="72"/>
      <c r="K65" s="34"/>
      <c r="L65" s="34"/>
      <c r="M65" s="34"/>
      <c r="N65" s="34"/>
      <c r="O65" s="34"/>
      <c r="P65" s="73"/>
      <c r="Q65" s="34"/>
      <c r="R65" s="31"/>
    </row>
    <row r="66">
      <c r="B66" s="28"/>
      <c r="C66" s="34"/>
      <c r="D66" s="72"/>
      <c r="E66" s="34"/>
      <c r="F66" s="34"/>
      <c r="G66" s="34"/>
      <c r="H66" s="73"/>
      <c r="I66" s="34"/>
      <c r="J66" s="72"/>
      <c r="K66" s="34"/>
      <c r="L66" s="34"/>
      <c r="M66" s="34"/>
      <c r="N66" s="34"/>
      <c r="O66" s="34"/>
      <c r="P66" s="73"/>
      <c r="Q66" s="34"/>
      <c r="R66" s="31"/>
    </row>
    <row r="67">
      <c r="B67" s="28"/>
      <c r="C67" s="34"/>
      <c r="D67" s="72"/>
      <c r="E67" s="34"/>
      <c r="F67" s="34"/>
      <c r="G67" s="34"/>
      <c r="H67" s="73"/>
      <c r="I67" s="34"/>
      <c r="J67" s="72"/>
      <c r="K67" s="34"/>
      <c r="L67" s="34"/>
      <c r="M67" s="34"/>
      <c r="N67" s="34"/>
      <c r="O67" s="34"/>
      <c r="P67" s="73"/>
      <c r="Q67" s="34"/>
      <c r="R67" s="31"/>
    </row>
    <row r="68">
      <c r="B68" s="28"/>
      <c r="C68" s="34"/>
      <c r="D68" s="72"/>
      <c r="E68" s="34"/>
      <c r="F68" s="34"/>
      <c r="G68" s="34"/>
      <c r="H68" s="73"/>
      <c r="I68" s="34"/>
      <c r="J68" s="72"/>
      <c r="K68" s="34"/>
      <c r="L68" s="34"/>
      <c r="M68" s="34"/>
      <c r="N68" s="34"/>
      <c r="O68" s="34"/>
      <c r="P68" s="73"/>
      <c r="Q68" s="34"/>
      <c r="R68" s="31"/>
    </row>
    <row r="69">
      <c r="B69" s="28"/>
      <c r="C69" s="34"/>
      <c r="D69" s="72"/>
      <c r="E69" s="34"/>
      <c r="F69" s="34"/>
      <c r="G69" s="34"/>
      <c r="H69" s="73"/>
      <c r="I69" s="34"/>
      <c r="J69" s="72"/>
      <c r="K69" s="34"/>
      <c r="L69" s="34"/>
      <c r="M69" s="34"/>
      <c r="N69" s="34"/>
      <c r="O69" s="34"/>
      <c r="P69" s="73"/>
      <c r="Q69" s="34"/>
      <c r="R69" s="31"/>
    </row>
    <row r="70" s="1" customFormat="1">
      <c r="B70" s="49"/>
      <c r="C70" s="50"/>
      <c r="D70" s="74" t="s">
        <v>60</v>
      </c>
      <c r="E70" s="75"/>
      <c r="F70" s="75"/>
      <c r="G70" s="76" t="s">
        <v>61</v>
      </c>
      <c r="H70" s="77"/>
      <c r="I70" s="50"/>
      <c r="J70" s="74" t="s">
        <v>60</v>
      </c>
      <c r="K70" s="75"/>
      <c r="L70" s="75"/>
      <c r="M70" s="75"/>
      <c r="N70" s="76" t="s">
        <v>61</v>
      </c>
      <c r="O70" s="75"/>
      <c r="P70" s="77"/>
      <c r="Q70" s="50"/>
      <c r="R70" s="51"/>
    </row>
    <row r="71" s="1" customFormat="1" ht="14.4" customHeight="1"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80"/>
    </row>
    <row r="75" s="1" customFormat="1" ht="6.96" customHeight="1">
      <c r="B75" s="171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3"/>
    </row>
    <row r="76" s="1" customFormat="1" ht="36.96" customHeight="1">
      <c r="B76" s="49"/>
      <c r="C76" s="29" t="s">
        <v>131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1"/>
      <c r="T76" s="174"/>
      <c r="U76" s="174"/>
    </row>
    <row r="77" s="1" customFormat="1" ht="6.96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1"/>
      <c r="T77" s="174"/>
      <c r="U77" s="174"/>
    </row>
    <row r="78" s="1" customFormat="1" ht="30" customHeight="1">
      <c r="B78" s="49"/>
      <c r="C78" s="41" t="s">
        <v>19</v>
      </c>
      <c r="D78" s="50"/>
      <c r="E78" s="50"/>
      <c r="F78" s="158">
        <f>F6</f>
        <v>0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50"/>
      <c r="R78" s="51"/>
      <c r="T78" s="174"/>
      <c r="U78" s="174"/>
    </row>
    <row r="79" s="1" customFormat="1" ht="36.96" customHeight="1">
      <c r="B79" s="49"/>
      <c r="C79" s="88" t="s">
        <v>127</v>
      </c>
      <c r="D79" s="50"/>
      <c r="E79" s="50"/>
      <c r="F79" s="90">
        <f>F7</f>
        <v>0</v>
      </c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1"/>
      <c r="T79" s="174"/>
      <c r="U79" s="174"/>
    </row>
    <row r="80" s="1" customFormat="1" ht="6.96" customHeight="1"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1"/>
      <c r="T80" s="174"/>
      <c r="U80" s="174"/>
    </row>
    <row r="81" s="1" customFormat="1" ht="18" customHeight="1">
      <c r="B81" s="49"/>
      <c r="C81" s="41" t="s">
        <v>26</v>
      </c>
      <c r="D81" s="50"/>
      <c r="E81" s="50"/>
      <c r="F81" s="36">
        <f>F9</f>
        <v>0</v>
      </c>
      <c r="G81" s="50"/>
      <c r="H81" s="50"/>
      <c r="I81" s="50"/>
      <c r="J81" s="50"/>
      <c r="K81" s="41" t="s">
        <v>28</v>
      </c>
      <c r="L81" s="50"/>
      <c r="M81" s="93">
        <f>IF(O9="","",O9)</f>
        <v>0</v>
      </c>
      <c r="N81" s="93"/>
      <c r="O81" s="93"/>
      <c r="P81" s="93"/>
      <c r="Q81" s="50"/>
      <c r="R81" s="51"/>
      <c r="T81" s="174"/>
      <c r="U81" s="174"/>
    </row>
    <row r="82" s="1" customFormat="1" ht="6.96" customHeight="1"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1"/>
      <c r="T82" s="174"/>
      <c r="U82" s="174"/>
    </row>
    <row r="83" s="1" customFormat="1">
      <c r="B83" s="49"/>
      <c r="C83" s="41" t="s">
        <v>32</v>
      </c>
      <c r="D83" s="50"/>
      <c r="E83" s="50"/>
      <c r="F83" s="36">
        <f>E12</f>
        <v>0</v>
      </c>
      <c r="G83" s="50"/>
      <c r="H83" s="50"/>
      <c r="I83" s="50"/>
      <c r="J83" s="50"/>
      <c r="K83" s="41" t="s">
        <v>39</v>
      </c>
      <c r="L83" s="50"/>
      <c r="M83" s="36">
        <f>E18</f>
        <v>0</v>
      </c>
      <c r="N83" s="36"/>
      <c r="O83" s="36"/>
      <c r="P83" s="36"/>
      <c r="Q83" s="36"/>
      <c r="R83" s="51"/>
      <c r="T83" s="174"/>
      <c r="U83" s="174"/>
    </row>
    <row r="84" s="1" customFormat="1" ht="14.4" customHeight="1">
      <c r="B84" s="49"/>
      <c r="C84" s="41" t="s">
        <v>37</v>
      </c>
      <c r="D84" s="50"/>
      <c r="E84" s="50"/>
      <c r="F84" s="36">
        <f>IF(E15="","",E15)</f>
        <v>0</v>
      </c>
      <c r="G84" s="50"/>
      <c r="H84" s="50"/>
      <c r="I84" s="50"/>
      <c r="J84" s="50"/>
      <c r="K84" s="41" t="s">
        <v>42</v>
      </c>
      <c r="L84" s="50"/>
      <c r="M84" s="36">
        <f>E21</f>
        <v>0</v>
      </c>
      <c r="N84" s="36"/>
      <c r="O84" s="36"/>
      <c r="P84" s="36"/>
      <c r="Q84" s="36"/>
      <c r="R84" s="51"/>
      <c r="T84" s="174"/>
      <c r="U84" s="174"/>
    </row>
    <row r="85" s="1" customFormat="1" ht="10.32" customHeight="1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1"/>
      <c r="T85" s="174"/>
      <c r="U85" s="174"/>
    </row>
    <row r="86" s="1" customFormat="1" ht="29.28" customHeight="1">
      <c r="B86" s="49"/>
      <c r="C86" s="175" t="s">
        <v>132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75" t="s">
        <v>133</v>
      </c>
      <c r="O86" s="154"/>
      <c r="P86" s="154"/>
      <c r="Q86" s="154"/>
      <c r="R86" s="51"/>
      <c r="T86" s="174"/>
      <c r="U86" s="174"/>
    </row>
    <row r="87" s="1" customFormat="1" ht="10.32" customHeight="1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1"/>
      <c r="T87" s="174"/>
      <c r="U87" s="174"/>
    </row>
    <row r="88" s="1" customFormat="1" ht="29.28" customHeight="1">
      <c r="B88" s="49"/>
      <c r="C88" s="176" t="s">
        <v>134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6">
        <f>N120</f>
        <v>0</v>
      </c>
      <c r="O88" s="177"/>
      <c r="P88" s="177"/>
      <c r="Q88" s="177"/>
      <c r="R88" s="51"/>
      <c r="T88" s="174"/>
      <c r="U88" s="174"/>
      <c r="AU88" s="24" t="s">
        <v>135</v>
      </c>
    </row>
    <row r="89" s="6" customFormat="1" ht="24.96" customHeight="1">
      <c r="B89" s="178"/>
      <c r="C89" s="179"/>
      <c r="D89" s="180" t="s">
        <v>136</v>
      </c>
      <c r="E89" s="179"/>
      <c r="F89" s="179"/>
      <c r="G89" s="179"/>
      <c r="H89" s="179"/>
      <c r="I89" s="179"/>
      <c r="J89" s="179"/>
      <c r="K89" s="179"/>
      <c r="L89" s="179"/>
      <c r="M89" s="179"/>
      <c r="N89" s="181">
        <f>N121</f>
        <v>0</v>
      </c>
      <c r="O89" s="179"/>
      <c r="P89" s="179"/>
      <c r="Q89" s="179"/>
      <c r="R89" s="182"/>
      <c r="T89" s="183"/>
      <c r="U89" s="183"/>
    </row>
    <row r="90" s="7" customFormat="1" ht="19.92" customHeight="1">
      <c r="B90" s="184"/>
      <c r="C90" s="185"/>
      <c r="D90" s="139" t="s">
        <v>137</v>
      </c>
      <c r="E90" s="185"/>
      <c r="F90" s="185"/>
      <c r="G90" s="185"/>
      <c r="H90" s="185"/>
      <c r="I90" s="185"/>
      <c r="J90" s="185"/>
      <c r="K90" s="185"/>
      <c r="L90" s="185"/>
      <c r="M90" s="185"/>
      <c r="N90" s="141">
        <f>N122</f>
        <v>0</v>
      </c>
      <c r="O90" s="185"/>
      <c r="P90" s="185"/>
      <c r="Q90" s="185"/>
      <c r="R90" s="186"/>
      <c r="T90" s="187"/>
      <c r="U90" s="187"/>
    </row>
    <row r="91" s="7" customFormat="1" ht="19.92" customHeight="1">
      <c r="B91" s="184"/>
      <c r="C91" s="185"/>
      <c r="D91" s="139" t="s">
        <v>138</v>
      </c>
      <c r="E91" s="185"/>
      <c r="F91" s="185"/>
      <c r="G91" s="185"/>
      <c r="H91" s="185"/>
      <c r="I91" s="185"/>
      <c r="J91" s="185"/>
      <c r="K91" s="185"/>
      <c r="L91" s="185"/>
      <c r="M91" s="185"/>
      <c r="N91" s="141">
        <f>N143</f>
        <v>0</v>
      </c>
      <c r="O91" s="185"/>
      <c r="P91" s="185"/>
      <c r="Q91" s="185"/>
      <c r="R91" s="186"/>
      <c r="T91" s="187"/>
      <c r="U91" s="187"/>
    </row>
    <row r="92" s="7" customFormat="1" ht="14.88" customHeight="1">
      <c r="B92" s="184"/>
      <c r="C92" s="185"/>
      <c r="D92" s="139" t="s">
        <v>139</v>
      </c>
      <c r="E92" s="185"/>
      <c r="F92" s="185"/>
      <c r="G92" s="185"/>
      <c r="H92" s="185"/>
      <c r="I92" s="185"/>
      <c r="J92" s="185"/>
      <c r="K92" s="185"/>
      <c r="L92" s="185"/>
      <c r="M92" s="185"/>
      <c r="N92" s="141">
        <f>N155</f>
        <v>0</v>
      </c>
      <c r="O92" s="185"/>
      <c r="P92" s="185"/>
      <c r="Q92" s="185"/>
      <c r="R92" s="186"/>
      <c r="T92" s="187"/>
      <c r="U92" s="187"/>
    </row>
    <row r="93" s="6" customFormat="1" ht="21.84" customHeight="1">
      <c r="B93" s="178"/>
      <c r="C93" s="179"/>
      <c r="D93" s="180" t="s">
        <v>140</v>
      </c>
      <c r="E93" s="179"/>
      <c r="F93" s="179"/>
      <c r="G93" s="179"/>
      <c r="H93" s="179"/>
      <c r="I93" s="179"/>
      <c r="J93" s="179"/>
      <c r="K93" s="179"/>
      <c r="L93" s="179"/>
      <c r="M93" s="179"/>
      <c r="N93" s="188">
        <f>N157</f>
        <v>0</v>
      </c>
      <c r="O93" s="179"/>
      <c r="P93" s="179"/>
      <c r="Q93" s="179"/>
      <c r="R93" s="182"/>
      <c r="T93" s="183"/>
      <c r="U93" s="183"/>
    </row>
    <row r="94" s="1" customFormat="1" ht="21.84" customHeight="1"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1"/>
      <c r="T94" s="174"/>
      <c r="U94" s="174"/>
    </row>
    <row r="95" s="1" customFormat="1" ht="29.28" customHeight="1">
      <c r="B95" s="49"/>
      <c r="C95" s="176" t="s">
        <v>141</v>
      </c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177">
        <f>ROUNDUP(N96+N97+N98+N99+N100+N101,2)</f>
        <v>0</v>
      </c>
      <c r="O95" s="189"/>
      <c r="P95" s="189"/>
      <c r="Q95" s="189"/>
      <c r="R95" s="51"/>
      <c r="T95" s="190"/>
      <c r="U95" s="191" t="s">
        <v>48</v>
      </c>
    </row>
    <row r="96" s="1" customFormat="1" ht="18" customHeight="1">
      <c r="B96" s="49"/>
      <c r="C96" s="50"/>
      <c r="D96" s="149" t="s">
        <v>142</v>
      </c>
      <c r="E96" s="139"/>
      <c r="F96" s="139"/>
      <c r="G96" s="139"/>
      <c r="H96" s="139"/>
      <c r="I96" s="50"/>
      <c r="J96" s="50"/>
      <c r="K96" s="50"/>
      <c r="L96" s="50"/>
      <c r="M96" s="50"/>
      <c r="N96" s="140">
        <f>ROUNDUP(N88*T96,2)</f>
        <v>0</v>
      </c>
      <c r="O96" s="141"/>
      <c r="P96" s="141"/>
      <c r="Q96" s="141"/>
      <c r="R96" s="51"/>
      <c r="S96" s="192"/>
      <c r="T96" s="193"/>
      <c r="U96" s="194" t="s">
        <v>49</v>
      </c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6" t="s">
        <v>143</v>
      </c>
      <c r="AZ96" s="195"/>
      <c r="BA96" s="195"/>
      <c r="BB96" s="195"/>
      <c r="BC96" s="195"/>
      <c r="BD96" s="195"/>
      <c r="BE96" s="197">
        <f>IF(U96="základní",N96,0)</f>
        <v>0</v>
      </c>
      <c r="BF96" s="197">
        <f>IF(U96="snížená",N96,0)</f>
        <v>0</v>
      </c>
      <c r="BG96" s="197">
        <f>IF(U96="zákl. přenesená",N96,0)</f>
        <v>0</v>
      </c>
      <c r="BH96" s="197">
        <f>IF(U96="sníž. přenesená",N96,0)</f>
        <v>0</v>
      </c>
      <c r="BI96" s="197">
        <f>IF(U96="nulová",N96,0)</f>
        <v>0</v>
      </c>
      <c r="BJ96" s="196" t="s">
        <v>25</v>
      </c>
      <c r="BK96" s="195"/>
      <c r="BL96" s="195"/>
      <c r="BM96" s="195"/>
    </row>
    <row r="97" s="1" customFormat="1" ht="18" customHeight="1">
      <c r="B97" s="49"/>
      <c r="C97" s="50"/>
      <c r="D97" s="149" t="s">
        <v>144</v>
      </c>
      <c r="E97" s="139"/>
      <c r="F97" s="139"/>
      <c r="G97" s="139"/>
      <c r="H97" s="139"/>
      <c r="I97" s="50"/>
      <c r="J97" s="50"/>
      <c r="K97" s="50"/>
      <c r="L97" s="50"/>
      <c r="M97" s="50"/>
      <c r="N97" s="140">
        <f>ROUNDUP(N88*T97,2)</f>
        <v>0</v>
      </c>
      <c r="O97" s="141"/>
      <c r="P97" s="141"/>
      <c r="Q97" s="141"/>
      <c r="R97" s="51"/>
      <c r="S97" s="192"/>
      <c r="T97" s="193"/>
      <c r="U97" s="194" t="s">
        <v>49</v>
      </c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6" t="s">
        <v>143</v>
      </c>
      <c r="AZ97" s="195"/>
      <c r="BA97" s="195"/>
      <c r="BB97" s="195"/>
      <c r="BC97" s="195"/>
      <c r="BD97" s="195"/>
      <c r="BE97" s="197">
        <f>IF(U97="základní",N97,0)</f>
        <v>0</v>
      </c>
      <c r="BF97" s="197">
        <f>IF(U97="snížená",N97,0)</f>
        <v>0</v>
      </c>
      <c r="BG97" s="197">
        <f>IF(U97="zákl. přenesená",N97,0)</f>
        <v>0</v>
      </c>
      <c r="BH97" s="197">
        <f>IF(U97="sníž. přenesená",N97,0)</f>
        <v>0</v>
      </c>
      <c r="BI97" s="197">
        <f>IF(U97="nulová",N97,0)</f>
        <v>0</v>
      </c>
      <c r="BJ97" s="196" t="s">
        <v>25</v>
      </c>
      <c r="BK97" s="195"/>
      <c r="BL97" s="195"/>
      <c r="BM97" s="195"/>
    </row>
    <row r="98" s="1" customFormat="1" ht="18" customHeight="1">
      <c r="B98" s="49"/>
      <c r="C98" s="50"/>
      <c r="D98" s="149" t="s">
        <v>145</v>
      </c>
      <c r="E98" s="139"/>
      <c r="F98" s="139"/>
      <c r="G98" s="139"/>
      <c r="H98" s="139"/>
      <c r="I98" s="50"/>
      <c r="J98" s="50"/>
      <c r="K98" s="50"/>
      <c r="L98" s="50"/>
      <c r="M98" s="50"/>
      <c r="N98" s="140">
        <f>ROUNDUP(N88*T98,2)</f>
        <v>0</v>
      </c>
      <c r="O98" s="141"/>
      <c r="P98" s="141"/>
      <c r="Q98" s="141"/>
      <c r="R98" s="51"/>
      <c r="S98" s="192"/>
      <c r="T98" s="193"/>
      <c r="U98" s="194" t="s">
        <v>49</v>
      </c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6" t="s">
        <v>143</v>
      </c>
      <c r="AZ98" s="195"/>
      <c r="BA98" s="195"/>
      <c r="BB98" s="195"/>
      <c r="BC98" s="195"/>
      <c r="BD98" s="195"/>
      <c r="BE98" s="197">
        <f>IF(U98="základní",N98,0)</f>
        <v>0</v>
      </c>
      <c r="BF98" s="197">
        <f>IF(U98="snížená",N98,0)</f>
        <v>0</v>
      </c>
      <c r="BG98" s="197">
        <f>IF(U98="zákl. přenesená",N98,0)</f>
        <v>0</v>
      </c>
      <c r="BH98" s="197">
        <f>IF(U98="sníž. přenesená",N98,0)</f>
        <v>0</v>
      </c>
      <c r="BI98" s="197">
        <f>IF(U98="nulová",N98,0)</f>
        <v>0</v>
      </c>
      <c r="BJ98" s="196" t="s">
        <v>25</v>
      </c>
      <c r="BK98" s="195"/>
      <c r="BL98" s="195"/>
      <c r="BM98" s="195"/>
    </row>
    <row r="99" s="1" customFormat="1" ht="18" customHeight="1">
      <c r="B99" s="49"/>
      <c r="C99" s="50"/>
      <c r="D99" s="149" t="s">
        <v>146</v>
      </c>
      <c r="E99" s="139"/>
      <c r="F99" s="139"/>
      <c r="G99" s="139"/>
      <c r="H99" s="139"/>
      <c r="I99" s="50"/>
      <c r="J99" s="50"/>
      <c r="K99" s="50"/>
      <c r="L99" s="50"/>
      <c r="M99" s="50"/>
      <c r="N99" s="140">
        <f>ROUNDUP(N88*T99,2)</f>
        <v>0</v>
      </c>
      <c r="O99" s="141"/>
      <c r="P99" s="141"/>
      <c r="Q99" s="141"/>
      <c r="R99" s="51"/>
      <c r="S99" s="192"/>
      <c r="T99" s="193"/>
      <c r="U99" s="194" t="s">
        <v>49</v>
      </c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6" t="s">
        <v>143</v>
      </c>
      <c r="AZ99" s="195"/>
      <c r="BA99" s="195"/>
      <c r="BB99" s="195"/>
      <c r="BC99" s="195"/>
      <c r="BD99" s="195"/>
      <c r="BE99" s="197">
        <f>IF(U99="základní",N99,0)</f>
        <v>0</v>
      </c>
      <c r="BF99" s="197">
        <f>IF(U99="snížená",N99,0)</f>
        <v>0</v>
      </c>
      <c r="BG99" s="197">
        <f>IF(U99="zákl. přenesená",N99,0)</f>
        <v>0</v>
      </c>
      <c r="BH99" s="197">
        <f>IF(U99="sníž. přenesená",N99,0)</f>
        <v>0</v>
      </c>
      <c r="BI99" s="197">
        <f>IF(U99="nulová",N99,0)</f>
        <v>0</v>
      </c>
      <c r="BJ99" s="196" t="s">
        <v>25</v>
      </c>
      <c r="BK99" s="195"/>
      <c r="BL99" s="195"/>
      <c r="BM99" s="195"/>
    </row>
    <row r="100" s="1" customFormat="1" ht="18" customHeight="1">
      <c r="B100" s="49"/>
      <c r="C100" s="50"/>
      <c r="D100" s="149" t="s">
        <v>147</v>
      </c>
      <c r="E100" s="139"/>
      <c r="F100" s="139"/>
      <c r="G100" s="139"/>
      <c r="H100" s="139"/>
      <c r="I100" s="50"/>
      <c r="J100" s="50"/>
      <c r="K100" s="50"/>
      <c r="L100" s="50"/>
      <c r="M100" s="50"/>
      <c r="N100" s="140">
        <f>ROUNDUP(N88*T100,2)</f>
        <v>0</v>
      </c>
      <c r="O100" s="141"/>
      <c r="P100" s="141"/>
      <c r="Q100" s="141"/>
      <c r="R100" s="51"/>
      <c r="S100" s="192"/>
      <c r="T100" s="193"/>
      <c r="U100" s="194" t="s">
        <v>49</v>
      </c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6" t="s">
        <v>143</v>
      </c>
      <c r="AZ100" s="195"/>
      <c r="BA100" s="195"/>
      <c r="BB100" s="195"/>
      <c r="BC100" s="195"/>
      <c r="BD100" s="195"/>
      <c r="BE100" s="197">
        <f>IF(U100="základní",N100,0)</f>
        <v>0</v>
      </c>
      <c r="BF100" s="197">
        <f>IF(U100="snížená",N100,0)</f>
        <v>0</v>
      </c>
      <c r="BG100" s="197">
        <f>IF(U100="zákl. přenesená",N100,0)</f>
        <v>0</v>
      </c>
      <c r="BH100" s="197">
        <f>IF(U100="sníž. přenesená",N100,0)</f>
        <v>0</v>
      </c>
      <c r="BI100" s="197">
        <f>IF(U100="nulová",N100,0)</f>
        <v>0</v>
      </c>
      <c r="BJ100" s="196" t="s">
        <v>25</v>
      </c>
      <c r="BK100" s="195"/>
      <c r="BL100" s="195"/>
      <c r="BM100" s="195"/>
    </row>
    <row r="101" s="1" customFormat="1" ht="18" customHeight="1">
      <c r="B101" s="49"/>
      <c r="C101" s="50"/>
      <c r="D101" s="139" t="s">
        <v>148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140">
        <f>ROUNDUP(N88*T101,2)</f>
        <v>0</v>
      </c>
      <c r="O101" s="141"/>
      <c r="P101" s="141"/>
      <c r="Q101" s="141"/>
      <c r="R101" s="51"/>
      <c r="S101" s="192"/>
      <c r="T101" s="198"/>
      <c r="U101" s="199" t="s">
        <v>49</v>
      </c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6" t="s">
        <v>149</v>
      </c>
      <c r="AZ101" s="195"/>
      <c r="BA101" s="195"/>
      <c r="BB101" s="195"/>
      <c r="BC101" s="195"/>
      <c r="BD101" s="195"/>
      <c r="BE101" s="197">
        <f>IF(U101="základní",N101,0)</f>
        <v>0</v>
      </c>
      <c r="BF101" s="197">
        <f>IF(U101="snížená",N101,0)</f>
        <v>0</v>
      </c>
      <c r="BG101" s="197">
        <f>IF(U101="zákl. přenesená",N101,0)</f>
        <v>0</v>
      </c>
      <c r="BH101" s="197">
        <f>IF(U101="sníž. přenesená",N101,0)</f>
        <v>0</v>
      </c>
      <c r="BI101" s="197">
        <f>IF(U101="nulová",N101,0)</f>
        <v>0</v>
      </c>
      <c r="BJ101" s="196" t="s">
        <v>25</v>
      </c>
      <c r="BK101" s="195"/>
      <c r="BL101" s="195"/>
      <c r="BM101" s="195"/>
    </row>
    <row r="102" s="1" customFormat="1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1"/>
      <c r="T102" s="174"/>
      <c r="U102" s="174"/>
    </row>
    <row r="103" s="1" customFormat="1" ht="29.28" customHeight="1">
      <c r="B103" s="49"/>
      <c r="C103" s="153" t="s">
        <v>119</v>
      </c>
      <c r="D103" s="154"/>
      <c r="E103" s="154"/>
      <c r="F103" s="154"/>
      <c r="G103" s="154"/>
      <c r="H103" s="154"/>
      <c r="I103" s="154"/>
      <c r="J103" s="154"/>
      <c r="K103" s="154"/>
      <c r="L103" s="155">
        <f>ROUNDUP(SUM(N88+N95),2)</f>
        <v>0</v>
      </c>
      <c r="M103" s="155"/>
      <c r="N103" s="155"/>
      <c r="O103" s="155"/>
      <c r="P103" s="155"/>
      <c r="Q103" s="155"/>
      <c r="R103" s="51"/>
      <c r="T103" s="174"/>
      <c r="U103" s="174"/>
    </row>
    <row r="104" s="1" customFormat="1" ht="6.96" customHeight="1">
      <c r="B104" s="78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80"/>
      <c r="T104" s="174"/>
      <c r="U104" s="174"/>
    </row>
    <row r="108" s="1" customFormat="1" ht="6.96" customHeight="1">
      <c r="B108" s="81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3"/>
    </row>
    <row r="109" s="1" customFormat="1" ht="36.96" customHeight="1">
      <c r="B109" s="49"/>
      <c r="C109" s="29" t="s">
        <v>150</v>
      </c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1"/>
    </row>
    <row r="110" s="1" customFormat="1" ht="6.96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1"/>
    </row>
    <row r="111" s="1" customFormat="1" ht="30" customHeight="1">
      <c r="B111" s="49"/>
      <c r="C111" s="41" t="s">
        <v>19</v>
      </c>
      <c r="D111" s="50"/>
      <c r="E111" s="50"/>
      <c r="F111" s="158">
        <f>F6</f>
        <v>0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50"/>
      <c r="R111" s="51"/>
    </row>
    <row r="112" s="1" customFormat="1" ht="36.96" customHeight="1">
      <c r="B112" s="49"/>
      <c r="C112" s="88" t="s">
        <v>127</v>
      </c>
      <c r="D112" s="50"/>
      <c r="E112" s="50"/>
      <c r="F112" s="90">
        <f>F7</f>
        <v>0</v>
      </c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1"/>
    </row>
    <row r="113" s="1" customFormat="1" ht="6.96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1"/>
    </row>
    <row r="114" s="1" customFormat="1" ht="18" customHeight="1">
      <c r="B114" s="49"/>
      <c r="C114" s="41" t="s">
        <v>26</v>
      </c>
      <c r="D114" s="50"/>
      <c r="E114" s="50"/>
      <c r="F114" s="36">
        <f>F9</f>
        <v>0</v>
      </c>
      <c r="G114" s="50"/>
      <c r="H114" s="50"/>
      <c r="I114" s="50"/>
      <c r="J114" s="50"/>
      <c r="K114" s="41" t="s">
        <v>28</v>
      </c>
      <c r="L114" s="50"/>
      <c r="M114" s="93">
        <f>IF(O9="","",O9)</f>
        <v>0</v>
      </c>
      <c r="N114" s="93"/>
      <c r="O114" s="93"/>
      <c r="P114" s="93"/>
      <c r="Q114" s="50"/>
      <c r="R114" s="51"/>
    </row>
    <row r="115" s="1" customFormat="1" ht="6.96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1"/>
    </row>
    <row r="116" s="1" customFormat="1">
      <c r="B116" s="49"/>
      <c r="C116" s="41" t="s">
        <v>32</v>
      </c>
      <c r="D116" s="50"/>
      <c r="E116" s="50"/>
      <c r="F116" s="36">
        <f>E12</f>
        <v>0</v>
      </c>
      <c r="G116" s="50"/>
      <c r="H116" s="50"/>
      <c r="I116" s="50"/>
      <c r="J116" s="50"/>
      <c r="K116" s="41" t="s">
        <v>39</v>
      </c>
      <c r="L116" s="50"/>
      <c r="M116" s="36">
        <f>E18</f>
        <v>0</v>
      </c>
      <c r="N116" s="36"/>
      <c r="O116" s="36"/>
      <c r="P116" s="36"/>
      <c r="Q116" s="36"/>
      <c r="R116" s="51"/>
    </row>
    <row r="117" s="1" customFormat="1" ht="14.4" customHeight="1">
      <c r="B117" s="49"/>
      <c r="C117" s="41" t="s">
        <v>37</v>
      </c>
      <c r="D117" s="50"/>
      <c r="E117" s="50"/>
      <c r="F117" s="36">
        <f>IF(E15="","",E15)</f>
        <v>0</v>
      </c>
      <c r="G117" s="50"/>
      <c r="H117" s="50"/>
      <c r="I117" s="50"/>
      <c r="J117" s="50"/>
      <c r="K117" s="41" t="s">
        <v>42</v>
      </c>
      <c r="L117" s="50"/>
      <c r="M117" s="36">
        <f>E21</f>
        <v>0</v>
      </c>
      <c r="N117" s="36"/>
      <c r="O117" s="36"/>
      <c r="P117" s="36"/>
      <c r="Q117" s="36"/>
      <c r="R117" s="51"/>
    </row>
    <row r="118" s="1" customFormat="1" ht="10.32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1"/>
    </row>
    <row r="119" s="8" customFormat="1" ht="29.28" customHeight="1">
      <c r="B119" s="200"/>
      <c r="C119" s="201" t="s">
        <v>151</v>
      </c>
      <c r="D119" s="202" t="s">
        <v>152</v>
      </c>
      <c r="E119" s="202" t="s">
        <v>66</v>
      </c>
      <c r="F119" s="202" t="s">
        <v>153</v>
      </c>
      <c r="G119" s="202"/>
      <c r="H119" s="202"/>
      <c r="I119" s="202"/>
      <c r="J119" s="202" t="s">
        <v>154</v>
      </c>
      <c r="K119" s="202" t="s">
        <v>155</v>
      </c>
      <c r="L119" s="203" t="s">
        <v>156</v>
      </c>
      <c r="M119" s="203"/>
      <c r="N119" s="202" t="s">
        <v>133</v>
      </c>
      <c r="O119" s="202"/>
      <c r="P119" s="202"/>
      <c r="Q119" s="204"/>
      <c r="R119" s="205"/>
      <c r="T119" s="109" t="s">
        <v>157</v>
      </c>
      <c r="U119" s="110" t="s">
        <v>48</v>
      </c>
      <c r="V119" s="110" t="s">
        <v>158</v>
      </c>
      <c r="W119" s="110" t="s">
        <v>159</v>
      </c>
      <c r="X119" s="110" t="s">
        <v>160</v>
      </c>
      <c r="Y119" s="110" t="s">
        <v>161</v>
      </c>
      <c r="Z119" s="110" t="s">
        <v>162</v>
      </c>
      <c r="AA119" s="111" t="s">
        <v>163</v>
      </c>
    </row>
    <row r="120" s="1" customFormat="1" ht="29.28" customHeight="1">
      <c r="B120" s="49"/>
      <c r="C120" s="113" t="s">
        <v>130</v>
      </c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206">
        <f>BK120</f>
        <v>0</v>
      </c>
      <c r="O120" s="207"/>
      <c r="P120" s="207"/>
      <c r="Q120" s="207"/>
      <c r="R120" s="51"/>
      <c r="T120" s="112"/>
      <c r="U120" s="70"/>
      <c r="V120" s="70"/>
      <c r="W120" s="208">
        <f>W121+W157</f>
        <v>0</v>
      </c>
      <c r="X120" s="70"/>
      <c r="Y120" s="208">
        <f>Y121+Y157</f>
        <v>0</v>
      </c>
      <c r="Z120" s="70"/>
      <c r="AA120" s="209">
        <f>AA121+AA157</f>
        <v>0</v>
      </c>
      <c r="AT120" s="24" t="s">
        <v>83</v>
      </c>
      <c r="AU120" s="24" t="s">
        <v>135</v>
      </c>
      <c r="BK120" s="210">
        <f>BK121+BK157</f>
        <v>0</v>
      </c>
    </row>
    <row r="121" s="9" customFormat="1" ht="37.44" customHeight="1">
      <c r="B121" s="211"/>
      <c r="C121" s="212"/>
      <c r="D121" s="213" t="s">
        <v>136</v>
      </c>
      <c r="E121" s="213"/>
      <c r="F121" s="213"/>
      <c r="G121" s="213"/>
      <c r="H121" s="213"/>
      <c r="I121" s="213"/>
      <c r="J121" s="213"/>
      <c r="K121" s="213"/>
      <c r="L121" s="213"/>
      <c r="M121" s="213"/>
      <c r="N121" s="188">
        <f>BK121</f>
        <v>0</v>
      </c>
      <c r="O121" s="181"/>
      <c r="P121" s="181"/>
      <c r="Q121" s="181"/>
      <c r="R121" s="214"/>
      <c r="T121" s="215"/>
      <c r="U121" s="212"/>
      <c r="V121" s="212"/>
      <c r="W121" s="216">
        <f>W122+W143</f>
        <v>0</v>
      </c>
      <c r="X121" s="212"/>
      <c r="Y121" s="216">
        <f>Y122+Y143</f>
        <v>0</v>
      </c>
      <c r="Z121" s="212"/>
      <c r="AA121" s="217">
        <f>AA122+AA143</f>
        <v>0</v>
      </c>
      <c r="AR121" s="218" t="s">
        <v>25</v>
      </c>
      <c r="AT121" s="219" t="s">
        <v>83</v>
      </c>
      <c r="AU121" s="219" t="s">
        <v>84</v>
      </c>
      <c r="AY121" s="218" t="s">
        <v>164</v>
      </c>
      <c r="BK121" s="220">
        <f>BK122+BK143</f>
        <v>0</v>
      </c>
    </row>
    <row r="122" s="9" customFormat="1" ht="19.92" customHeight="1">
      <c r="B122" s="211"/>
      <c r="C122" s="212"/>
      <c r="D122" s="221" t="s">
        <v>137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2">
        <f>BK122</f>
        <v>0</v>
      </c>
      <c r="O122" s="223"/>
      <c r="P122" s="223"/>
      <c r="Q122" s="223"/>
      <c r="R122" s="214"/>
      <c r="T122" s="215"/>
      <c r="U122" s="212"/>
      <c r="V122" s="212"/>
      <c r="W122" s="216">
        <f>SUM(W123:W142)</f>
        <v>0</v>
      </c>
      <c r="X122" s="212"/>
      <c r="Y122" s="216">
        <f>SUM(Y123:Y142)</f>
        <v>0</v>
      </c>
      <c r="Z122" s="212"/>
      <c r="AA122" s="217">
        <f>SUM(AA123:AA142)</f>
        <v>0</v>
      </c>
      <c r="AR122" s="218" t="s">
        <v>25</v>
      </c>
      <c r="AT122" s="219" t="s">
        <v>83</v>
      </c>
      <c r="AU122" s="219" t="s">
        <v>25</v>
      </c>
      <c r="AY122" s="218" t="s">
        <v>164</v>
      </c>
      <c r="BK122" s="220">
        <f>SUM(BK123:BK142)</f>
        <v>0</v>
      </c>
    </row>
    <row r="123" s="1" customFormat="1" ht="31.5" customHeight="1">
      <c r="B123" s="49"/>
      <c r="C123" s="224" t="s">
        <v>25</v>
      </c>
      <c r="D123" s="224" t="s">
        <v>165</v>
      </c>
      <c r="E123" s="225" t="s">
        <v>166</v>
      </c>
      <c r="F123" s="226" t="s">
        <v>167</v>
      </c>
      <c r="G123" s="226"/>
      <c r="H123" s="226"/>
      <c r="I123" s="226"/>
      <c r="J123" s="227" t="s">
        <v>168</v>
      </c>
      <c r="K123" s="228">
        <v>452.55700000000002</v>
      </c>
      <c r="L123" s="229">
        <v>0</v>
      </c>
      <c r="M123" s="230"/>
      <c r="N123" s="231">
        <f>ROUND(L123*K123,2)</f>
        <v>0</v>
      </c>
      <c r="O123" s="231"/>
      <c r="P123" s="231"/>
      <c r="Q123" s="231"/>
      <c r="R123" s="51"/>
      <c r="T123" s="232" t="s">
        <v>23</v>
      </c>
      <c r="U123" s="59" t="s">
        <v>49</v>
      </c>
      <c r="V123" s="50"/>
      <c r="W123" s="233">
        <f>V123*K123</f>
        <v>0</v>
      </c>
      <c r="X123" s="233">
        <v>0.00181</v>
      </c>
      <c r="Y123" s="233">
        <f>X123*K123</f>
        <v>0</v>
      </c>
      <c r="Z123" s="233">
        <v>0</v>
      </c>
      <c r="AA123" s="234">
        <f>Z123*K123</f>
        <v>0</v>
      </c>
      <c r="AR123" s="24" t="s">
        <v>169</v>
      </c>
      <c r="AT123" s="24" t="s">
        <v>165</v>
      </c>
      <c r="AU123" s="24" t="s">
        <v>125</v>
      </c>
      <c r="AY123" s="24" t="s">
        <v>164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24" t="s">
        <v>25</v>
      </c>
      <c r="BK123" s="145">
        <f>ROUND(L123*K123,2)</f>
        <v>0</v>
      </c>
      <c r="BL123" s="24" t="s">
        <v>169</v>
      </c>
      <c r="BM123" s="24" t="s">
        <v>170</v>
      </c>
    </row>
    <row r="124" s="10" customFormat="1" ht="22.5" customHeight="1">
      <c r="B124" s="235"/>
      <c r="C124" s="236"/>
      <c r="D124" s="236"/>
      <c r="E124" s="237" t="s">
        <v>23</v>
      </c>
      <c r="F124" s="238" t="s">
        <v>171</v>
      </c>
      <c r="G124" s="239"/>
      <c r="H124" s="239"/>
      <c r="I124" s="239"/>
      <c r="J124" s="236"/>
      <c r="K124" s="240" t="s">
        <v>23</v>
      </c>
      <c r="L124" s="236"/>
      <c r="M124" s="236"/>
      <c r="N124" s="236"/>
      <c r="O124" s="236"/>
      <c r="P124" s="236"/>
      <c r="Q124" s="236"/>
      <c r="R124" s="241"/>
      <c r="T124" s="242"/>
      <c r="U124" s="236"/>
      <c r="V124" s="236"/>
      <c r="W124" s="236"/>
      <c r="X124" s="236"/>
      <c r="Y124" s="236"/>
      <c r="Z124" s="236"/>
      <c r="AA124" s="243"/>
      <c r="AT124" s="244" t="s">
        <v>172</v>
      </c>
      <c r="AU124" s="244" t="s">
        <v>125</v>
      </c>
      <c r="AV124" s="10" t="s">
        <v>25</v>
      </c>
      <c r="AW124" s="10" t="s">
        <v>173</v>
      </c>
      <c r="AX124" s="10" t="s">
        <v>84</v>
      </c>
      <c r="AY124" s="244" t="s">
        <v>164</v>
      </c>
    </row>
    <row r="125" s="10" customFormat="1" ht="22.5" customHeight="1">
      <c r="B125" s="235"/>
      <c r="C125" s="236"/>
      <c r="D125" s="236"/>
      <c r="E125" s="237" t="s">
        <v>23</v>
      </c>
      <c r="F125" s="245" t="s">
        <v>174</v>
      </c>
      <c r="G125" s="236"/>
      <c r="H125" s="236"/>
      <c r="I125" s="236"/>
      <c r="J125" s="236"/>
      <c r="K125" s="240" t="s">
        <v>23</v>
      </c>
      <c r="L125" s="236"/>
      <c r="M125" s="236"/>
      <c r="N125" s="236"/>
      <c r="O125" s="236"/>
      <c r="P125" s="236"/>
      <c r="Q125" s="236"/>
      <c r="R125" s="241"/>
      <c r="T125" s="242"/>
      <c r="U125" s="236"/>
      <c r="V125" s="236"/>
      <c r="W125" s="236"/>
      <c r="X125" s="236"/>
      <c r="Y125" s="236"/>
      <c r="Z125" s="236"/>
      <c r="AA125" s="243"/>
      <c r="AT125" s="244" t="s">
        <v>172</v>
      </c>
      <c r="AU125" s="244" t="s">
        <v>125</v>
      </c>
      <c r="AV125" s="10" t="s">
        <v>25</v>
      </c>
      <c r="AW125" s="10" t="s">
        <v>173</v>
      </c>
      <c r="AX125" s="10" t="s">
        <v>84</v>
      </c>
      <c r="AY125" s="244" t="s">
        <v>164</v>
      </c>
    </row>
    <row r="126" s="11" customFormat="1" ht="22.5" customHeight="1">
      <c r="B126" s="246"/>
      <c r="C126" s="247"/>
      <c r="D126" s="247"/>
      <c r="E126" s="248" t="s">
        <v>23</v>
      </c>
      <c r="F126" s="249" t="s">
        <v>175</v>
      </c>
      <c r="G126" s="247"/>
      <c r="H126" s="247"/>
      <c r="I126" s="247"/>
      <c r="J126" s="247"/>
      <c r="K126" s="250">
        <v>452.55700000000002</v>
      </c>
      <c r="L126" s="247"/>
      <c r="M126" s="247"/>
      <c r="N126" s="247"/>
      <c r="O126" s="247"/>
      <c r="P126" s="247"/>
      <c r="Q126" s="247"/>
      <c r="R126" s="251"/>
      <c r="T126" s="252"/>
      <c r="U126" s="247"/>
      <c r="V126" s="247"/>
      <c r="W126" s="247"/>
      <c r="X126" s="247"/>
      <c r="Y126" s="247"/>
      <c r="Z126" s="247"/>
      <c r="AA126" s="253"/>
      <c r="AT126" s="254" t="s">
        <v>172</v>
      </c>
      <c r="AU126" s="254" t="s">
        <v>125</v>
      </c>
      <c r="AV126" s="11" t="s">
        <v>125</v>
      </c>
      <c r="AW126" s="11" t="s">
        <v>173</v>
      </c>
      <c r="AX126" s="11" t="s">
        <v>25</v>
      </c>
      <c r="AY126" s="254" t="s">
        <v>164</v>
      </c>
    </row>
    <row r="127" s="1" customFormat="1" ht="57" customHeight="1">
      <c r="B127" s="49"/>
      <c r="C127" s="224" t="s">
        <v>125</v>
      </c>
      <c r="D127" s="224" t="s">
        <v>165</v>
      </c>
      <c r="E127" s="225" t="s">
        <v>176</v>
      </c>
      <c r="F127" s="226" t="s">
        <v>177</v>
      </c>
      <c r="G127" s="226"/>
      <c r="H127" s="226"/>
      <c r="I127" s="226"/>
      <c r="J127" s="227" t="s">
        <v>168</v>
      </c>
      <c r="K127" s="228">
        <v>452.55700000000002</v>
      </c>
      <c r="L127" s="229">
        <v>0</v>
      </c>
      <c r="M127" s="230"/>
      <c r="N127" s="231">
        <f>ROUND(L127*K127,2)</f>
        <v>0</v>
      </c>
      <c r="O127" s="231"/>
      <c r="P127" s="231"/>
      <c r="Q127" s="231"/>
      <c r="R127" s="51"/>
      <c r="T127" s="232" t="s">
        <v>23</v>
      </c>
      <c r="U127" s="59" t="s">
        <v>49</v>
      </c>
      <c r="V127" s="50"/>
      <c r="W127" s="233">
        <f>V127*K127</f>
        <v>0</v>
      </c>
      <c r="X127" s="233">
        <v>0.050049999999999997</v>
      </c>
      <c r="Y127" s="233">
        <f>X127*K127</f>
        <v>0</v>
      </c>
      <c r="Z127" s="233">
        <v>0</v>
      </c>
      <c r="AA127" s="234">
        <f>Z127*K127</f>
        <v>0</v>
      </c>
      <c r="AR127" s="24" t="s">
        <v>169</v>
      </c>
      <c r="AT127" s="24" t="s">
        <v>165</v>
      </c>
      <c r="AU127" s="24" t="s">
        <v>125</v>
      </c>
      <c r="AY127" s="24" t="s">
        <v>164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24" t="s">
        <v>25</v>
      </c>
      <c r="BK127" s="145">
        <f>ROUND(L127*K127,2)</f>
        <v>0</v>
      </c>
      <c r="BL127" s="24" t="s">
        <v>169</v>
      </c>
      <c r="BM127" s="24" t="s">
        <v>178</v>
      </c>
    </row>
    <row r="128" s="10" customFormat="1" ht="22.5" customHeight="1">
      <c r="B128" s="235"/>
      <c r="C128" s="236"/>
      <c r="D128" s="236"/>
      <c r="E128" s="237" t="s">
        <v>23</v>
      </c>
      <c r="F128" s="238" t="s">
        <v>179</v>
      </c>
      <c r="G128" s="239"/>
      <c r="H128" s="239"/>
      <c r="I128" s="239"/>
      <c r="J128" s="236"/>
      <c r="K128" s="240" t="s">
        <v>23</v>
      </c>
      <c r="L128" s="236"/>
      <c r="M128" s="236"/>
      <c r="N128" s="236"/>
      <c r="O128" s="236"/>
      <c r="P128" s="236"/>
      <c r="Q128" s="236"/>
      <c r="R128" s="241"/>
      <c r="T128" s="242"/>
      <c r="U128" s="236"/>
      <c r="V128" s="236"/>
      <c r="W128" s="236"/>
      <c r="X128" s="236"/>
      <c r="Y128" s="236"/>
      <c r="Z128" s="236"/>
      <c r="AA128" s="243"/>
      <c r="AT128" s="244" t="s">
        <v>172</v>
      </c>
      <c r="AU128" s="244" t="s">
        <v>125</v>
      </c>
      <c r="AV128" s="10" t="s">
        <v>25</v>
      </c>
      <c r="AW128" s="10" t="s">
        <v>173</v>
      </c>
      <c r="AX128" s="10" t="s">
        <v>84</v>
      </c>
      <c r="AY128" s="244" t="s">
        <v>164</v>
      </c>
    </row>
    <row r="129" s="10" customFormat="1" ht="22.5" customHeight="1">
      <c r="B129" s="235"/>
      <c r="C129" s="236"/>
      <c r="D129" s="236"/>
      <c r="E129" s="237" t="s">
        <v>23</v>
      </c>
      <c r="F129" s="245" t="s">
        <v>174</v>
      </c>
      <c r="G129" s="236"/>
      <c r="H129" s="236"/>
      <c r="I129" s="236"/>
      <c r="J129" s="236"/>
      <c r="K129" s="240" t="s">
        <v>23</v>
      </c>
      <c r="L129" s="236"/>
      <c r="M129" s="236"/>
      <c r="N129" s="236"/>
      <c r="O129" s="236"/>
      <c r="P129" s="236"/>
      <c r="Q129" s="236"/>
      <c r="R129" s="241"/>
      <c r="T129" s="242"/>
      <c r="U129" s="236"/>
      <c r="V129" s="236"/>
      <c r="W129" s="236"/>
      <c r="X129" s="236"/>
      <c r="Y129" s="236"/>
      <c r="Z129" s="236"/>
      <c r="AA129" s="243"/>
      <c r="AT129" s="244" t="s">
        <v>172</v>
      </c>
      <c r="AU129" s="244" t="s">
        <v>125</v>
      </c>
      <c r="AV129" s="10" t="s">
        <v>25</v>
      </c>
      <c r="AW129" s="10" t="s">
        <v>173</v>
      </c>
      <c r="AX129" s="10" t="s">
        <v>84</v>
      </c>
      <c r="AY129" s="244" t="s">
        <v>164</v>
      </c>
    </row>
    <row r="130" s="10" customFormat="1" ht="22.5" customHeight="1">
      <c r="B130" s="235"/>
      <c r="C130" s="236"/>
      <c r="D130" s="236"/>
      <c r="E130" s="237" t="s">
        <v>23</v>
      </c>
      <c r="F130" s="245" t="s">
        <v>180</v>
      </c>
      <c r="G130" s="236"/>
      <c r="H130" s="236"/>
      <c r="I130" s="236"/>
      <c r="J130" s="236"/>
      <c r="K130" s="240" t="s">
        <v>23</v>
      </c>
      <c r="L130" s="236"/>
      <c r="M130" s="236"/>
      <c r="N130" s="236"/>
      <c r="O130" s="236"/>
      <c r="P130" s="236"/>
      <c r="Q130" s="236"/>
      <c r="R130" s="241"/>
      <c r="T130" s="242"/>
      <c r="U130" s="236"/>
      <c r="V130" s="236"/>
      <c r="W130" s="236"/>
      <c r="X130" s="236"/>
      <c r="Y130" s="236"/>
      <c r="Z130" s="236"/>
      <c r="AA130" s="243"/>
      <c r="AT130" s="244" t="s">
        <v>172</v>
      </c>
      <c r="AU130" s="244" t="s">
        <v>125</v>
      </c>
      <c r="AV130" s="10" t="s">
        <v>25</v>
      </c>
      <c r="AW130" s="10" t="s">
        <v>173</v>
      </c>
      <c r="AX130" s="10" t="s">
        <v>84</v>
      </c>
      <c r="AY130" s="244" t="s">
        <v>164</v>
      </c>
    </row>
    <row r="131" s="11" customFormat="1" ht="31.5" customHeight="1">
      <c r="B131" s="246"/>
      <c r="C131" s="247"/>
      <c r="D131" s="247"/>
      <c r="E131" s="248" t="s">
        <v>23</v>
      </c>
      <c r="F131" s="249" t="s">
        <v>181</v>
      </c>
      <c r="G131" s="247"/>
      <c r="H131" s="247"/>
      <c r="I131" s="247"/>
      <c r="J131" s="247"/>
      <c r="K131" s="250">
        <v>398.67062499999997</v>
      </c>
      <c r="L131" s="247"/>
      <c r="M131" s="247"/>
      <c r="N131" s="247"/>
      <c r="O131" s="247"/>
      <c r="P131" s="247"/>
      <c r="Q131" s="247"/>
      <c r="R131" s="251"/>
      <c r="T131" s="252"/>
      <c r="U131" s="247"/>
      <c r="V131" s="247"/>
      <c r="W131" s="247"/>
      <c r="X131" s="247"/>
      <c r="Y131" s="247"/>
      <c r="Z131" s="247"/>
      <c r="AA131" s="253"/>
      <c r="AT131" s="254" t="s">
        <v>172</v>
      </c>
      <c r="AU131" s="254" t="s">
        <v>125</v>
      </c>
      <c r="AV131" s="11" t="s">
        <v>125</v>
      </c>
      <c r="AW131" s="11" t="s">
        <v>173</v>
      </c>
      <c r="AX131" s="11" t="s">
        <v>84</v>
      </c>
      <c r="AY131" s="254" t="s">
        <v>164</v>
      </c>
    </row>
    <row r="132" s="10" customFormat="1" ht="22.5" customHeight="1">
      <c r="B132" s="235"/>
      <c r="C132" s="236"/>
      <c r="D132" s="236"/>
      <c r="E132" s="237" t="s">
        <v>23</v>
      </c>
      <c r="F132" s="245" t="s">
        <v>182</v>
      </c>
      <c r="G132" s="236"/>
      <c r="H132" s="236"/>
      <c r="I132" s="236"/>
      <c r="J132" s="236"/>
      <c r="K132" s="240" t="s">
        <v>23</v>
      </c>
      <c r="L132" s="236"/>
      <c r="M132" s="236"/>
      <c r="N132" s="236"/>
      <c r="O132" s="236"/>
      <c r="P132" s="236"/>
      <c r="Q132" s="236"/>
      <c r="R132" s="241"/>
      <c r="T132" s="242"/>
      <c r="U132" s="236"/>
      <c r="V132" s="236"/>
      <c r="W132" s="236"/>
      <c r="X132" s="236"/>
      <c r="Y132" s="236"/>
      <c r="Z132" s="236"/>
      <c r="AA132" s="243"/>
      <c r="AT132" s="244" t="s">
        <v>172</v>
      </c>
      <c r="AU132" s="244" t="s">
        <v>125</v>
      </c>
      <c r="AV132" s="10" t="s">
        <v>25</v>
      </c>
      <c r="AW132" s="10" t="s">
        <v>173</v>
      </c>
      <c r="AX132" s="10" t="s">
        <v>84</v>
      </c>
      <c r="AY132" s="244" t="s">
        <v>164</v>
      </c>
    </row>
    <row r="133" s="11" customFormat="1" ht="22.5" customHeight="1">
      <c r="B133" s="246"/>
      <c r="C133" s="247"/>
      <c r="D133" s="247"/>
      <c r="E133" s="248" t="s">
        <v>23</v>
      </c>
      <c r="F133" s="249" t="s">
        <v>183</v>
      </c>
      <c r="G133" s="247"/>
      <c r="H133" s="247"/>
      <c r="I133" s="247"/>
      <c r="J133" s="247"/>
      <c r="K133" s="250">
        <v>21.105</v>
      </c>
      <c r="L133" s="247"/>
      <c r="M133" s="247"/>
      <c r="N133" s="247"/>
      <c r="O133" s="247"/>
      <c r="P133" s="247"/>
      <c r="Q133" s="247"/>
      <c r="R133" s="251"/>
      <c r="T133" s="252"/>
      <c r="U133" s="247"/>
      <c r="V133" s="247"/>
      <c r="W133" s="247"/>
      <c r="X133" s="247"/>
      <c r="Y133" s="247"/>
      <c r="Z133" s="247"/>
      <c r="AA133" s="253"/>
      <c r="AT133" s="254" t="s">
        <v>172</v>
      </c>
      <c r="AU133" s="254" t="s">
        <v>125</v>
      </c>
      <c r="AV133" s="11" t="s">
        <v>125</v>
      </c>
      <c r="AW133" s="11" t="s">
        <v>173</v>
      </c>
      <c r="AX133" s="11" t="s">
        <v>84</v>
      </c>
      <c r="AY133" s="254" t="s">
        <v>164</v>
      </c>
    </row>
    <row r="134" s="11" customFormat="1" ht="22.5" customHeight="1">
      <c r="B134" s="246"/>
      <c r="C134" s="247"/>
      <c r="D134" s="247"/>
      <c r="E134" s="248" t="s">
        <v>23</v>
      </c>
      <c r="F134" s="249" t="s">
        <v>184</v>
      </c>
      <c r="G134" s="247"/>
      <c r="H134" s="247"/>
      <c r="I134" s="247"/>
      <c r="J134" s="247"/>
      <c r="K134" s="250">
        <v>30.987500000000001</v>
      </c>
      <c r="L134" s="247"/>
      <c r="M134" s="247"/>
      <c r="N134" s="247"/>
      <c r="O134" s="247"/>
      <c r="P134" s="247"/>
      <c r="Q134" s="247"/>
      <c r="R134" s="251"/>
      <c r="T134" s="252"/>
      <c r="U134" s="247"/>
      <c r="V134" s="247"/>
      <c r="W134" s="247"/>
      <c r="X134" s="247"/>
      <c r="Y134" s="247"/>
      <c r="Z134" s="247"/>
      <c r="AA134" s="253"/>
      <c r="AT134" s="254" t="s">
        <v>172</v>
      </c>
      <c r="AU134" s="254" t="s">
        <v>125</v>
      </c>
      <c r="AV134" s="11" t="s">
        <v>125</v>
      </c>
      <c r="AW134" s="11" t="s">
        <v>173</v>
      </c>
      <c r="AX134" s="11" t="s">
        <v>84</v>
      </c>
      <c r="AY134" s="254" t="s">
        <v>164</v>
      </c>
    </row>
    <row r="135" s="10" customFormat="1" ht="22.5" customHeight="1">
      <c r="B135" s="235"/>
      <c r="C135" s="236"/>
      <c r="D135" s="236"/>
      <c r="E135" s="237" t="s">
        <v>23</v>
      </c>
      <c r="F135" s="245" t="s">
        <v>185</v>
      </c>
      <c r="G135" s="236"/>
      <c r="H135" s="236"/>
      <c r="I135" s="236"/>
      <c r="J135" s="236"/>
      <c r="K135" s="240" t="s">
        <v>23</v>
      </c>
      <c r="L135" s="236"/>
      <c r="M135" s="236"/>
      <c r="N135" s="236"/>
      <c r="O135" s="236"/>
      <c r="P135" s="236"/>
      <c r="Q135" s="236"/>
      <c r="R135" s="241"/>
      <c r="T135" s="242"/>
      <c r="U135" s="236"/>
      <c r="V135" s="236"/>
      <c r="W135" s="236"/>
      <c r="X135" s="236"/>
      <c r="Y135" s="236"/>
      <c r="Z135" s="236"/>
      <c r="AA135" s="243"/>
      <c r="AT135" s="244" t="s">
        <v>172</v>
      </c>
      <c r="AU135" s="244" t="s">
        <v>125</v>
      </c>
      <c r="AV135" s="10" t="s">
        <v>25</v>
      </c>
      <c r="AW135" s="10" t="s">
        <v>173</v>
      </c>
      <c r="AX135" s="10" t="s">
        <v>84</v>
      </c>
      <c r="AY135" s="244" t="s">
        <v>164</v>
      </c>
    </row>
    <row r="136" s="11" customFormat="1" ht="44.25" customHeight="1">
      <c r="B136" s="246"/>
      <c r="C136" s="247"/>
      <c r="D136" s="247"/>
      <c r="E136" s="248" t="s">
        <v>23</v>
      </c>
      <c r="F136" s="249" t="s">
        <v>186</v>
      </c>
      <c r="G136" s="247"/>
      <c r="H136" s="247"/>
      <c r="I136" s="247"/>
      <c r="J136" s="247"/>
      <c r="K136" s="250">
        <v>-49.409999999999997</v>
      </c>
      <c r="L136" s="247"/>
      <c r="M136" s="247"/>
      <c r="N136" s="247"/>
      <c r="O136" s="247"/>
      <c r="P136" s="247"/>
      <c r="Q136" s="247"/>
      <c r="R136" s="251"/>
      <c r="T136" s="252"/>
      <c r="U136" s="247"/>
      <c r="V136" s="247"/>
      <c r="W136" s="247"/>
      <c r="X136" s="247"/>
      <c r="Y136" s="247"/>
      <c r="Z136" s="247"/>
      <c r="AA136" s="253"/>
      <c r="AT136" s="254" t="s">
        <v>172</v>
      </c>
      <c r="AU136" s="254" t="s">
        <v>125</v>
      </c>
      <c r="AV136" s="11" t="s">
        <v>125</v>
      </c>
      <c r="AW136" s="11" t="s">
        <v>173</v>
      </c>
      <c r="AX136" s="11" t="s">
        <v>84</v>
      </c>
      <c r="AY136" s="254" t="s">
        <v>164</v>
      </c>
    </row>
    <row r="137" s="10" customFormat="1" ht="22.5" customHeight="1">
      <c r="B137" s="235"/>
      <c r="C137" s="236"/>
      <c r="D137" s="236"/>
      <c r="E137" s="237" t="s">
        <v>23</v>
      </c>
      <c r="F137" s="245" t="s">
        <v>187</v>
      </c>
      <c r="G137" s="236"/>
      <c r="H137" s="236"/>
      <c r="I137" s="236"/>
      <c r="J137" s="236"/>
      <c r="K137" s="240" t="s">
        <v>23</v>
      </c>
      <c r="L137" s="236"/>
      <c r="M137" s="236"/>
      <c r="N137" s="236"/>
      <c r="O137" s="236"/>
      <c r="P137" s="236"/>
      <c r="Q137" s="236"/>
      <c r="R137" s="241"/>
      <c r="T137" s="242"/>
      <c r="U137" s="236"/>
      <c r="V137" s="236"/>
      <c r="W137" s="236"/>
      <c r="X137" s="236"/>
      <c r="Y137" s="236"/>
      <c r="Z137" s="236"/>
      <c r="AA137" s="243"/>
      <c r="AT137" s="244" t="s">
        <v>172</v>
      </c>
      <c r="AU137" s="244" t="s">
        <v>125</v>
      </c>
      <c r="AV137" s="10" t="s">
        <v>25</v>
      </c>
      <c r="AW137" s="10" t="s">
        <v>173</v>
      </c>
      <c r="AX137" s="10" t="s">
        <v>84</v>
      </c>
      <c r="AY137" s="244" t="s">
        <v>164</v>
      </c>
    </row>
    <row r="138" s="11" customFormat="1" ht="31.5" customHeight="1">
      <c r="B138" s="246"/>
      <c r="C138" s="247"/>
      <c r="D138" s="247"/>
      <c r="E138" s="248" t="s">
        <v>23</v>
      </c>
      <c r="F138" s="249" t="s">
        <v>188</v>
      </c>
      <c r="G138" s="247"/>
      <c r="H138" s="247"/>
      <c r="I138" s="247"/>
      <c r="J138" s="247"/>
      <c r="K138" s="250">
        <v>34.554000000000002</v>
      </c>
      <c r="L138" s="247"/>
      <c r="M138" s="247"/>
      <c r="N138" s="247"/>
      <c r="O138" s="247"/>
      <c r="P138" s="247"/>
      <c r="Q138" s="247"/>
      <c r="R138" s="251"/>
      <c r="T138" s="252"/>
      <c r="U138" s="247"/>
      <c r="V138" s="247"/>
      <c r="W138" s="247"/>
      <c r="X138" s="247"/>
      <c r="Y138" s="247"/>
      <c r="Z138" s="247"/>
      <c r="AA138" s="253"/>
      <c r="AT138" s="254" t="s">
        <v>172</v>
      </c>
      <c r="AU138" s="254" t="s">
        <v>125</v>
      </c>
      <c r="AV138" s="11" t="s">
        <v>125</v>
      </c>
      <c r="AW138" s="11" t="s">
        <v>173</v>
      </c>
      <c r="AX138" s="11" t="s">
        <v>84</v>
      </c>
      <c r="AY138" s="254" t="s">
        <v>164</v>
      </c>
    </row>
    <row r="139" s="10" customFormat="1" ht="31.5" customHeight="1">
      <c r="B139" s="235"/>
      <c r="C139" s="236"/>
      <c r="D139" s="236"/>
      <c r="E139" s="237" t="s">
        <v>23</v>
      </c>
      <c r="F139" s="245" t="s">
        <v>189</v>
      </c>
      <c r="G139" s="236"/>
      <c r="H139" s="236"/>
      <c r="I139" s="236"/>
      <c r="J139" s="236"/>
      <c r="K139" s="240" t="s">
        <v>23</v>
      </c>
      <c r="L139" s="236"/>
      <c r="M139" s="236"/>
      <c r="N139" s="236"/>
      <c r="O139" s="236"/>
      <c r="P139" s="236"/>
      <c r="Q139" s="236"/>
      <c r="R139" s="241"/>
      <c r="T139" s="242"/>
      <c r="U139" s="236"/>
      <c r="V139" s="236"/>
      <c r="W139" s="236"/>
      <c r="X139" s="236"/>
      <c r="Y139" s="236"/>
      <c r="Z139" s="236"/>
      <c r="AA139" s="243"/>
      <c r="AT139" s="244" t="s">
        <v>172</v>
      </c>
      <c r="AU139" s="244" t="s">
        <v>125</v>
      </c>
      <c r="AV139" s="10" t="s">
        <v>25</v>
      </c>
      <c r="AW139" s="10" t="s">
        <v>173</v>
      </c>
      <c r="AX139" s="10" t="s">
        <v>84</v>
      </c>
      <c r="AY139" s="244" t="s">
        <v>164</v>
      </c>
    </row>
    <row r="140" s="11" customFormat="1" ht="22.5" customHeight="1">
      <c r="B140" s="246"/>
      <c r="C140" s="247"/>
      <c r="D140" s="247"/>
      <c r="E140" s="248" t="s">
        <v>23</v>
      </c>
      <c r="F140" s="249" t="s">
        <v>190</v>
      </c>
      <c r="G140" s="247"/>
      <c r="H140" s="247"/>
      <c r="I140" s="247"/>
      <c r="J140" s="247"/>
      <c r="K140" s="250">
        <v>16.649999999999999</v>
      </c>
      <c r="L140" s="247"/>
      <c r="M140" s="247"/>
      <c r="N140" s="247"/>
      <c r="O140" s="247"/>
      <c r="P140" s="247"/>
      <c r="Q140" s="247"/>
      <c r="R140" s="251"/>
      <c r="T140" s="252"/>
      <c r="U140" s="247"/>
      <c r="V140" s="247"/>
      <c r="W140" s="247"/>
      <c r="X140" s="247"/>
      <c r="Y140" s="247"/>
      <c r="Z140" s="247"/>
      <c r="AA140" s="253"/>
      <c r="AT140" s="254" t="s">
        <v>172</v>
      </c>
      <c r="AU140" s="254" t="s">
        <v>125</v>
      </c>
      <c r="AV140" s="11" t="s">
        <v>125</v>
      </c>
      <c r="AW140" s="11" t="s">
        <v>173</v>
      </c>
      <c r="AX140" s="11" t="s">
        <v>84</v>
      </c>
      <c r="AY140" s="254" t="s">
        <v>164</v>
      </c>
    </row>
    <row r="141" s="12" customFormat="1" ht="22.5" customHeight="1">
      <c r="B141" s="255"/>
      <c r="C141" s="256"/>
      <c r="D141" s="256"/>
      <c r="E141" s="257" t="s">
        <v>23</v>
      </c>
      <c r="F141" s="258" t="s">
        <v>191</v>
      </c>
      <c r="G141" s="256"/>
      <c r="H141" s="256"/>
      <c r="I141" s="256"/>
      <c r="J141" s="256"/>
      <c r="K141" s="259">
        <v>452.55712499999998</v>
      </c>
      <c r="L141" s="256"/>
      <c r="M141" s="256"/>
      <c r="N141" s="256"/>
      <c r="O141" s="256"/>
      <c r="P141" s="256"/>
      <c r="Q141" s="256"/>
      <c r="R141" s="260"/>
      <c r="T141" s="261"/>
      <c r="U141" s="256"/>
      <c r="V141" s="256"/>
      <c r="W141" s="256"/>
      <c r="X141" s="256"/>
      <c r="Y141" s="256"/>
      <c r="Z141" s="256"/>
      <c r="AA141" s="262"/>
      <c r="AT141" s="263" t="s">
        <v>172</v>
      </c>
      <c r="AU141" s="263" t="s">
        <v>125</v>
      </c>
      <c r="AV141" s="12" t="s">
        <v>169</v>
      </c>
      <c r="AW141" s="12" t="s">
        <v>173</v>
      </c>
      <c r="AX141" s="12" t="s">
        <v>25</v>
      </c>
      <c r="AY141" s="263" t="s">
        <v>164</v>
      </c>
    </row>
    <row r="142" s="1" customFormat="1" ht="31.5" customHeight="1">
      <c r="B142" s="49"/>
      <c r="C142" s="224" t="s">
        <v>192</v>
      </c>
      <c r="D142" s="224" t="s">
        <v>165</v>
      </c>
      <c r="E142" s="225" t="s">
        <v>193</v>
      </c>
      <c r="F142" s="226" t="s">
        <v>194</v>
      </c>
      <c r="G142" s="226"/>
      <c r="H142" s="226"/>
      <c r="I142" s="226"/>
      <c r="J142" s="227" t="s">
        <v>168</v>
      </c>
      <c r="K142" s="228">
        <v>452.55700000000002</v>
      </c>
      <c r="L142" s="229">
        <v>0</v>
      </c>
      <c r="M142" s="230"/>
      <c r="N142" s="231">
        <f>ROUND(L142*K142,2)</f>
        <v>0</v>
      </c>
      <c r="O142" s="231"/>
      <c r="P142" s="231"/>
      <c r="Q142" s="231"/>
      <c r="R142" s="51"/>
      <c r="T142" s="232" t="s">
        <v>23</v>
      </c>
      <c r="U142" s="59" t="s">
        <v>49</v>
      </c>
      <c r="V142" s="50"/>
      <c r="W142" s="233">
        <f>V142*K142</f>
        <v>0</v>
      </c>
      <c r="X142" s="233">
        <v>0.00010000000000000001</v>
      </c>
      <c r="Y142" s="233">
        <f>X142*K142</f>
        <v>0</v>
      </c>
      <c r="Z142" s="233">
        <v>0</v>
      </c>
      <c r="AA142" s="234">
        <f>Z142*K142</f>
        <v>0</v>
      </c>
      <c r="AR142" s="24" t="s">
        <v>169</v>
      </c>
      <c r="AT142" s="24" t="s">
        <v>165</v>
      </c>
      <c r="AU142" s="24" t="s">
        <v>125</v>
      </c>
      <c r="AY142" s="24" t="s">
        <v>164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24" t="s">
        <v>25</v>
      </c>
      <c r="BK142" s="145">
        <f>ROUND(L142*K142,2)</f>
        <v>0</v>
      </c>
      <c r="BL142" s="24" t="s">
        <v>169</v>
      </c>
      <c r="BM142" s="24" t="s">
        <v>195</v>
      </c>
    </row>
    <row r="143" s="9" customFormat="1" ht="29.88" customHeight="1">
      <c r="B143" s="211"/>
      <c r="C143" s="212"/>
      <c r="D143" s="221" t="s">
        <v>138</v>
      </c>
      <c r="E143" s="221"/>
      <c r="F143" s="221"/>
      <c r="G143" s="221"/>
      <c r="H143" s="221"/>
      <c r="I143" s="221"/>
      <c r="J143" s="221"/>
      <c r="K143" s="221"/>
      <c r="L143" s="221"/>
      <c r="M143" s="221"/>
      <c r="N143" s="264">
        <f>BK143</f>
        <v>0</v>
      </c>
      <c r="O143" s="265"/>
      <c r="P143" s="265"/>
      <c r="Q143" s="265"/>
      <c r="R143" s="214"/>
      <c r="T143" s="215"/>
      <c r="U143" s="212"/>
      <c r="V143" s="212"/>
      <c r="W143" s="216">
        <f>W144+SUM(W145:W155)</f>
        <v>0</v>
      </c>
      <c r="X143" s="212"/>
      <c r="Y143" s="216">
        <f>Y144+SUM(Y145:Y155)</f>
        <v>0</v>
      </c>
      <c r="Z143" s="212"/>
      <c r="AA143" s="217">
        <f>AA144+SUM(AA145:AA155)</f>
        <v>0</v>
      </c>
      <c r="AR143" s="218" t="s">
        <v>25</v>
      </c>
      <c r="AT143" s="219" t="s">
        <v>83</v>
      </c>
      <c r="AU143" s="219" t="s">
        <v>25</v>
      </c>
      <c r="AY143" s="218" t="s">
        <v>164</v>
      </c>
      <c r="BK143" s="220">
        <f>BK144+SUM(BK145:BK155)</f>
        <v>0</v>
      </c>
    </row>
    <row r="144" s="1" customFormat="1" ht="31.5" customHeight="1">
      <c r="B144" s="49"/>
      <c r="C144" s="224" t="s">
        <v>169</v>
      </c>
      <c r="D144" s="224" t="s">
        <v>165</v>
      </c>
      <c r="E144" s="225" t="s">
        <v>196</v>
      </c>
      <c r="F144" s="226" t="s">
        <v>197</v>
      </c>
      <c r="G144" s="226"/>
      <c r="H144" s="226"/>
      <c r="I144" s="226"/>
      <c r="J144" s="227" t="s">
        <v>168</v>
      </c>
      <c r="K144" s="228">
        <v>767.202</v>
      </c>
      <c r="L144" s="229">
        <v>0</v>
      </c>
      <c r="M144" s="230"/>
      <c r="N144" s="231">
        <f>ROUND(L144*K144,2)</f>
        <v>0</v>
      </c>
      <c r="O144" s="231"/>
      <c r="P144" s="231"/>
      <c r="Q144" s="231"/>
      <c r="R144" s="51"/>
      <c r="T144" s="232" t="s">
        <v>23</v>
      </c>
      <c r="U144" s="59" t="s">
        <v>49</v>
      </c>
      <c r="V144" s="50"/>
      <c r="W144" s="233">
        <f>V144*K144</f>
        <v>0</v>
      </c>
      <c r="X144" s="233">
        <v>0</v>
      </c>
      <c r="Y144" s="233">
        <f>X144*K144</f>
        <v>0</v>
      </c>
      <c r="Z144" s="233">
        <v>0</v>
      </c>
      <c r="AA144" s="234">
        <f>Z144*K144</f>
        <v>0</v>
      </c>
      <c r="AR144" s="24" t="s">
        <v>169</v>
      </c>
      <c r="AT144" s="24" t="s">
        <v>165</v>
      </c>
      <c r="AU144" s="24" t="s">
        <v>125</v>
      </c>
      <c r="AY144" s="24" t="s">
        <v>164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24" t="s">
        <v>25</v>
      </c>
      <c r="BK144" s="145">
        <f>ROUND(L144*K144,2)</f>
        <v>0</v>
      </c>
      <c r="BL144" s="24" t="s">
        <v>169</v>
      </c>
      <c r="BM144" s="24" t="s">
        <v>198</v>
      </c>
    </row>
    <row r="145" s="11" customFormat="1" ht="44.25" customHeight="1">
      <c r="B145" s="246"/>
      <c r="C145" s="247"/>
      <c r="D145" s="247"/>
      <c r="E145" s="248" t="s">
        <v>23</v>
      </c>
      <c r="F145" s="266" t="s">
        <v>199</v>
      </c>
      <c r="G145" s="267"/>
      <c r="H145" s="267"/>
      <c r="I145" s="267"/>
      <c r="J145" s="247"/>
      <c r="K145" s="250">
        <v>767.20187499999997</v>
      </c>
      <c r="L145" s="247"/>
      <c r="M145" s="247"/>
      <c r="N145" s="247"/>
      <c r="O145" s="247"/>
      <c r="P145" s="247"/>
      <c r="Q145" s="247"/>
      <c r="R145" s="251"/>
      <c r="T145" s="252"/>
      <c r="U145" s="247"/>
      <c r="V145" s="247"/>
      <c r="W145" s="247"/>
      <c r="X145" s="247"/>
      <c r="Y145" s="247"/>
      <c r="Z145" s="247"/>
      <c r="AA145" s="253"/>
      <c r="AT145" s="254" t="s">
        <v>172</v>
      </c>
      <c r="AU145" s="254" t="s">
        <v>125</v>
      </c>
      <c r="AV145" s="11" t="s">
        <v>125</v>
      </c>
      <c r="AW145" s="11" t="s">
        <v>173</v>
      </c>
      <c r="AX145" s="11" t="s">
        <v>25</v>
      </c>
      <c r="AY145" s="254" t="s">
        <v>164</v>
      </c>
    </row>
    <row r="146" s="1" customFormat="1" ht="44.25" customHeight="1">
      <c r="B146" s="49"/>
      <c r="C146" s="224" t="s">
        <v>200</v>
      </c>
      <c r="D146" s="224" t="s">
        <v>165</v>
      </c>
      <c r="E146" s="225" t="s">
        <v>201</v>
      </c>
      <c r="F146" s="226" t="s">
        <v>202</v>
      </c>
      <c r="G146" s="226"/>
      <c r="H146" s="226"/>
      <c r="I146" s="226"/>
      <c r="J146" s="227" t="s">
        <v>168</v>
      </c>
      <c r="K146" s="228">
        <v>38360.099999999999</v>
      </c>
      <c r="L146" s="229">
        <v>0</v>
      </c>
      <c r="M146" s="230"/>
      <c r="N146" s="231">
        <f>ROUND(L146*K146,2)</f>
        <v>0</v>
      </c>
      <c r="O146" s="231"/>
      <c r="P146" s="231"/>
      <c r="Q146" s="231"/>
      <c r="R146" s="51"/>
      <c r="T146" s="232" t="s">
        <v>23</v>
      </c>
      <c r="U146" s="59" t="s">
        <v>49</v>
      </c>
      <c r="V146" s="50"/>
      <c r="W146" s="233">
        <f>V146*K146</f>
        <v>0</v>
      </c>
      <c r="X146" s="233">
        <v>0</v>
      </c>
      <c r="Y146" s="233">
        <f>X146*K146</f>
        <v>0</v>
      </c>
      <c r="Z146" s="233">
        <v>0</v>
      </c>
      <c r="AA146" s="234">
        <f>Z146*K146</f>
        <v>0</v>
      </c>
      <c r="AR146" s="24" t="s">
        <v>169</v>
      </c>
      <c r="AT146" s="24" t="s">
        <v>165</v>
      </c>
      <c r="AU146" s="24" t="s">
        <v>125</v>
      </c>
      <c r="AY146" s="24" t="s">
        <v>164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24" t="s">
        <v>25</v>
      </c>
      <c r="BK146" s="145">
        <f>ROUND(L146*K146,2)</f>
        <v>0</v>
      </c>
      <c r="BL146" s="24" t="s">
        <v>169</v>
      </c>
      <c r="BM146" s="24" t="s">
        <v>203</v>
      </c>
    </row>
    <row r="147" s="11" customFormat="1" ht="22.5" customHeight="1">
      <c r="B147" s="246"/>
      <c r="C147" s="247"/>
      <c r="D147" s="247"/>
      <c r="E147" s="248" t="s">
        <v>23</v>
      </c>
      <c r="F147" s="266" t="s">
        <v>204</v>
      </c>
      <c r="G147" s="267"/>
      <c r="H147" s="267"/>
      <c r="I147" s="267"/>
      <c r="J147" s="247"/>
      <c r="K147" s="250">
        <v>38360.099999999999</v>
      </c>
      <c r="L147" s="247"/>
      <c r="M147" s="247"/>
      <c r="N147" s="247"/>
      <c r="O147" s="247"/>
      <c r="P147" s="247"/>
      <c r="Q147" s="247"/>
      <c r="R147" s="251"/>
      <c r="T147" s="252"/>
      <c r="U147" s="247"/>
      <c r="V147" s="247"/>
      <c r="W147" s="247"/>
      <c r="X147" s="247"/>
      <c r="Y147" s="247"/>
      <c r="Z147" s="247"/>
      <c r="AA147" s="253"/>
      <c r="AT147" s="254" t="s">
        <v>172</v>
      </c>
      <c r="AU147" s="254" t="s">
        <v>125</v>
      </c>
      <c r="AV147" s="11" t="s">
        <v>125</v>
      </c>
      <c r="AW147" s="11" t="s">
        <v>173</v>
      </c>
      <c r="AX147" s="11" t="s">
        <v>25</v>
      </c>
      <c r="AY147" s="254" t="s">
        <v>164</v>
      </c>
    </row>
    <row r="148" s="1" customFormat="1" ht="31.5" customHeight="1">
      <c r="B148" s="49"/>
      <c r="C148" s="224" t="s">
        <v>205</v>
      </c>
      <c r="D148" s="224" t="s">
        <v>165</v>
      </c>
      <c r="E148" s="225" t="s">
        <v>206</v>
      </c>
      <c r="F148" s="226" t="s">
        <v>207</v>
      </c>
      <c r="G148" s="226"/>
      <c r="H148" s="226"/>
      <c r="I148" s="226"/>
      <c r="J148" s="227" t="s">
        <v>168</v>
      </c>
      <c r="K148" s="228">
        <v>767.202</v>
      </c>
      <c r="L148" s="229">
        <v>0</v>
      </c>
      <c r="M148" s="230"/>
      <c r="N148" s="231">
        <f>ROUND(L148*K148,2)</f>
        <v>0</v>
      </c>
      <c r="O148" s="231"/>
      <c r="P148" s="231"/>
      <c r="Q148" s="231"/>
      <c r="R148" s="51"/>
      <c r="T148" s="232" t="s">
        <v>23</v>
      </c>
      <c r="U148" s="59" t="s">
        <v>49</v>
      </c>
      <c r="V148" s="50"/>
      <c r="W148" s="233">
        <f>V148*K148</f>
        <v>0</v>
      </c>
      <c r="X148" s="233">
        <v>0</v>
      </c>
      <c r="Y148" s="233">
        <f>X148*K148</f>
        <v>0</v>
      </c>
      <c r="Z148" s="233">
        <v>0</v>
      </c>
      <c r="AA148" s="234">
        <f>Z148*K148</f>
        <v>0</v>
      </c>
      <c r="AR148" s="24" t="s">
        <v>169</v>
      </c>
      <c r="AT148" s="24" t="s">
        <v>165</v>
      </c>
      <c r="AU148" s="24" t="s">
        <v>125</v>
      </c>
      <c r="AY148" s="24" t="s">
        <v>164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24" t="s">
        <v>25</v>
      </c>
      <c r="BK148" s="145">
        <f>ROUND(L148*K148,2)</f>
        <v>0</v>
      </c>
      <c r="BL148" s="24" t="s">
        <v>169</v>
      </c>
      <c r="BM148" s="24" t="s">
        <v>208</v>
      </c>
    </row>
    <row r="149" s="1" customFormat="1" ht="31.5" customHeight="1">
      <c r="B149" s="49"/>
      <c r="C149" s="224" t="s">
        <v>209</v>
      </c>
      <c r="D149" s="224" t="s">
        <v>165</v>
      </c>
      <c r="E149" s="225" t="s">
        <v>210</v>
      </c>
      <c r="F149" s="226" t="s">
        <v>211</v>
      </c>
      <c r="G149" s="226"/>
      <c r="H149" s="226"/>
      <c r="I149" s="226"/>
      <c r="J149" s="227" t="s">
        <v>168</v>
      </c>
      <c r="K149" s="228">
        <v>452.55700000000002</v>
      </c>
      <c r="L149" s="229">
        <v>0</v>
      </c>
      <c r="M149" s="230"/>
      <c r="N149" s="231">
        <f>ROUND(L149*K149,2)</f>
        <v>0</v>
      </c>
      <c r="O149" s="231"/>
      <c r="P149" s="231"/>
      <c r="Q149" s="231"/>
      <c r="R149" s="51"/>
      <c r="T149" s="232" t="s">
        <v>23</v>
      </c>
      <c r="U149" s="59" t="s">
        <v>49</v>
      </c>
      <c r="V149" s="50"/>
      <c r="W149" s="233">
        <f>V149*K149</f>
        <v>0</v>
      </c>
      <c r="X149" s="233">
        <v>0</v>
      </c>
      <c r="Y149" s="233">
        <f>X149*K149</f>
        <v>0</v>
      </c>
      <c r="Z149" s="233">
        <v>0.01</v>
      </c>
      <c r="AA149" s="234">
        <f>Z149*K149</f>
        <v>0</v>
      </c>
      <c r="AR149" s="24" t="s">
        <v>169</v>
      </c>
      <c r="AT149" s="24" t="s">
        <v>165</v>
      </c>
      <c r="AU149" s="24" t="s">
        <v>125</v>
      </c>
      <c r="AY149" s="24" t="s">
        <v>164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24" t="s">
        <v>25</v>
      </c>
      <c r="BK149" s="145">
        <f>ROUND(L149*K149,2)</f>
        <v>0</v>
      </c>
      <c r="BL149" s="24" t="s">
        <v>169</v>
      </c>
      <c r="BM149" s="24" t="s">
        <v>212</v>
      </c>
    </row>
    <row r="150" s="1" customFormat="1" ht="31.5" customHeight="1">
      <c r="B150" s="49"/>
      <c r="C150" s="224" t="s">
        <v>213</v>
      </c>
      <c r="D150" s="224" t="s">
        <v>165</v>
      </c>
      <c r="E150" s="225" t="s">
        <v>214</v>
      </c>
      <c r="F150" s="226" t="s">
        <v>215</v>
      </c>
      <c r="G150" s="226"/>
      <c r="H150" s="226"/>
      <c r="I150" s="226"/>
      <c r="J150" s="227" t="s">
        <v>216</v>
      </c>
      <c r="K150" s="228">
        <v>4.5259999999999998</v>
      </c>
      <c r="L150" s="229">
        <v>0</v>
      </c>
      <c r="M150" s="230"/>
      <c r="N150" s="231">
        <f>ROUND(L150*K150,2)</f>
        <v>0</v>
      </c>
      <c r="O150" s="231"/>
      <c r="P150" s="231"/>
      <c r="Q150" s="231"/>
      <c r="R150" s="51"/>
      <c r="T150" s="232" t="s">
        <v>23</v>
      </c>
      <c r="U150" s="59" t="s">
        <v>49</v>
      </c>
      <c r="V150" s="50"/>
      <c r="W150" s="233">
        <f>V150*K150</f>
        <v>0</v>
      </c>
      <c r="X150" s="233">
        <v>0</v>
      </c>
      <c r="Y150" s="233">
        <f>X150*K150</f>
        <v>0</v>
      </c>
      <c r="Z150" s="233">
        <v>0</v>
      </c>
      <c r="AA150" s="234">
        <f>Z150*K150</f>
        <v>0</v>
      </c>
      <c r="AR150" s="24" t="s">
        <v>169</v>
      </c>
      <c r="AT150" s="24" t="s">
        <v>165</v>
      </c>
      <c r="AU150" s="24" t="s">
        <v>125</v>
      </c>
      <c r="AY150" s="24" t="s">
        <v>164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24" t="s">
        <v>25</v>
      </c>
      <c r="BK150" s="145">
        <f>ROUND(L150*K150,2)</f>
        <v>0</v>
      </c>
      <c r="BL150" s="24" t="s">
        <v>169</v>
      </c>
      <c r="BM150" s="24" t="s">
        <v>217</v>
      </c>
    </row>
    <row r="151" s="1" customFormat="1" ht="31.5" customHeight="1">
      <c r="B151" s="49"/>
      <c r="C151" s="224" t="s">
        <v>218</v>
      </c>
      <c r="D151" s="224" t="s">
        <v>165</v>
      </c>
      <c r="E151" s="225" t="s">
        <v>219</v>
      </c>
      <c r="F151" s="226" t="s">
        <v>220</v>
      </c>
      <c r="G151" s="226"/>
      <c r="H151" s="226"/>
      <c r="I151" s="226"/>
      <c r="J151" s="227" t="s">
        <v>216</v>
      </c>
      <c r="K151" s="228">
        <v>72.415999999999997</v>
      </c>
      <c r="L151" s="229">
        <v>0</v>
      </c>
      <c r="M151" s="230"/>
      <c r="N151" s="231">
        <f>ROUND(L151*K151,2)</f>
        <v>0</v>
      </c>
      <c r="O151" s="231"/>
      <c r="P151" s="231"/>
      <c r="Q151" s="231"/>
      <c r="R151" s="51"/>
      <c r="T151" s="232" t="s">
        <v>23</v>
      </c>
      <c r="U151" s="59" t="s">
        <v>49</v>
      </c>
      <c r="V151" s="50"/>
      <c r="W151" s="233">
        <f>V151*K151</f>
        <v>0</v>
      </c>
      <c r="X151" s="233">
        <v>0</v>
      </c>
      <c r="Y151" s="233">
        <f>X151*K151</f>
        <v>0</v>
      </c>
      <c r="Z151" s="233">
        <v>0</v>
      </c>
      <c r="AA151" s="234">
        <f>Z151*K151</f>
        <v>0</v>
      </c>
      <c r="AR151" s="24" t="s">
        <v>169</v>
      </c>
      <c r="AT151" s="24" t="s">
        <v>165</v>
      </c>
      <c r="AU151" s="24" t="s">
        <v>125</v>
      </c>
      <c r="AY151" s="24" t="s">
        <v>164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24" t="s">
        <v>25</v>
      </c>
      <c r="BK151" s="145">
        <f>ROUND(L151*K151,2)</f>
        <v>0</v>
      </c>
      <c r="BL151" s="24" t="s">
        <v>169</v>
      </c>
      <c r="BM151" s="24" t="s">
        <v>221</v>
      </c>
    </row>
    <row r="152" s="1" customFormat="1" ht="31.5" customHeight="1">
      <c r="B152" s="49"/>
      <c r="C152" s="224" t="s">
        <v>30</v>
      </c>
      <c r="D152" s="224" t="s">
        <v>165</v>
      </c>
      <c r="E152" s="225" t="s">
        <v>222</v>
      </c>
      <c r="F152" s="226" t="s">
        <v>223</v>
      </c>
      <c r="G152" s="226"/>
      <c r="H152" s="226"/>
      <c r="I152" s="226"/>
      <c r="J152" s="227" t="s">
        <v>216</v>
      </c>
      <c r="K152" s="228">
        <v>4.5259999999999998</v>
      </c>
      <c r="L152" s="229">
        <v>0</v>
      </c>
      <c r="M152" s="230"/>
      <c r="N152" s="231">
        <f>ROUND(L152*K152,2)</f>
        <v>0</v>
      </c>
      <c r="O152" s="231"/>
      <c r="P152" s="231"/>
      <c r="Q152" s="231"/>
      <c r="R152" s="51"/>
      <c r="T152" s="232" t="s">
        <v>23</v>
      </c>
      <c r="U152" s="59" t="s">
        <v>49</v>
      </c>
      <c r="V152" s="50"/>
      <c r="W152" s="233">
        <f>V152*K152</f>
        <v>0</v>
      </c>
      <c r="X152" s="233">
        <v>0</v>
      </c>
      <c r="Y152" s="233">
        <f>X152*K152</f>
        <v>0</v>
      </c>
      <c r="Z152" s="233">
        <v>0</v>
      </c>
      <c r="AA152" s="234">
        <f>Z152*K152</f>
        <v>0</v>
      </c>
      <c r="AR152" s="24" t="s">
        <v>169</v>
      </c>
      <c r="AT152" s="24" t="s">
        <v>165</v>
      </c>
      <c r="AU152" s="24" t="s">
        <v>125</v>
      </c>
      <c r="AY152" s="24" t="s">
        <v>164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24" t="s">
        <v>25</v>
      </c>
      <c r="BK152" s="145">
        <f>ROUND(L152*K152,2)</f>
        <v>0</v>
      </c>
      <c r="BL152" s="24" t="s">
        <v>169</v>
      </c>
      <c r="BM152" s="24" t="s">
        <v>224</v>
      </c>
    </row>
    <row r="153" s="1" customFormat="1" ht="31.5" customHeight="1">
      <c r="B153" s="49"/>
      <c r="C153" s="224" t="s">
        <v>225</v>
      </c>
      <c r="D153" s="224" t="s">
        <v>165</v>
      </c>
      <c r="E153" s="225" t="s">
        <v>226</v>
      </c>
      <c r="F153" s="226" t="s">
        <v>227</v>
      </c>
      <c r="G153" s="226"/>
      <c r="H153" s="226"/>
      <c r="I153" s="226"/>
      <c r="J153" s="227" t="s">
        <v>216</v>
      </c>
      <c r="K153" s="228">
        <v>9.0519999999999996</v>
      </c>
      <c r="L153" s="229">
        <v>0</v>
      </c>
      <c r="M153" s="230"/>
      <c r="N153" s="231">
        <f>ROUND(L153*K153,2)</f>
        <v>0</v>
      </c>
      <c r="O153" s="231"/>
      <c r="P153" s="231"/>
      <c r="Q153" s="231"/>
      <c r="R153" s="51"/>
      <c r="T153" s="232" t="s">
        <v>23</v>
      </c>
      <c r="U153" s="59" t="s">
        <v>49</v>
      </c>
      <c r="V153" s="50"/>
      <c r="W153" s="233">
        <f>V153*K153</f>
        <v>0</v>
      </c>
      <c r="X153" s="233">
        <v>0</v>
      </c>
      <c r="Y153" s="233">
        <f>X153*K153</f>
        <v>0</v>
      </c>
      <c r="Z153" s="233">
        <v>0</v>
      </c>
      <c r="AA153" s="234">
        <f>Z153*K153</f>
        <v>0</v>
      </c>
      <c r="AR153" s="24" t="s">
        <v>169</v>
      </c>
      <c r="AT153" s="24" t="s">
        <v>165</v>
      </c>
      <c r="AU153" s="24" t="s">
        <v>125</v>
      </c>
      <c r="AY153" s="24" t="s">
        <v>164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24" t="s">
        <v>25</v>
      </c>
      <c r="BK153" s="145">
        <f>ROUND(L153*K153,2)</f>
        <v>0</v>
      </c>
      <c r="BL153" s="24" t="s">
        <v>169</v>
      </c>
      <c r="BM153" s="24" t="s">
        <v>228</v>
      </c>
    </row>
    <row r="154" s="1" customFormat="1" ht="22.5" customHeight="1">
      <c r="B154" s="49"/>
      <c r="C154" s="224" t="s">
        <v>229</v>
      </c>
      <c r="D154" s="224" t="s">
        <v>165</v>
      </c>
      <c r="E154" s="225" t="s">
        <v>230</v>
      </c>
      <c r="F154" s="226" t="s">
        <v>231</v>
      </c>
      <c r="G154" s="226"/>
      <c r="H154" s="226"/>
      <c r="I154" s="226"/>
      <c r="J154" s="227" t="s">
        <v>216</v>
      </c>
      <c r="K154" s="228">
        <v>4.5259999999999998</v>
      </c>
      <c r="L154" s="229">
        <v>0</v>
      </c>
      <c r="M154" s="230"/>
      <c r="N154" s="231">
        <f>ROUND(L154*K154,2)</f>
        <v>0</v>
      </c>
      <c r="O154" s="231"/>
      <c r="P154" s="231"/>
      <c r="Q154" s="231"/>
      <c r="R154" s="51"/>
      <c r="T154" s="232" t="s">
        <v>23</v>
      </c>
      <c r="U154" s="59" t="s">
        <v>49</v>
      </c>
      <c r="V154" s="50"/>
      <c r="W154" s="233">
        <f>V154*K154</f>
        <v>0</v>
      </c>
      <c r="X154" s="233">
        <v>0</v>
      </c>
      <c r="Y154" s="233">
        <f>X154*K154</f>
        <v>0</v>
      </c>
      <c r="Z154" s="233">
        <v>0</v>
      </c>
      <c r="AA154" s="234">
        <f>Z154*K154</f>
        <v>0</v>
      </c>
      <c r="AR154" s="24" t="s">
        <v>169</v>
      </c>
      <c r="AT154" s="24" t="s">
        <v>165</v>
      </c>
      <c r="AU154" s="24" t="s">
        <v>125</v>
      </c>
      <c r="AY154" s="24" t="s">
        <v>164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24" t="s">
        <v>25</v>
      </c>
      <c r="BK154" s="145">
        <f>ROUND(L154*K154,2)</f>
        <v>0</v>
      </c>
      <c r="BL154" s="24" t="s">
        <v>169</v>
      </c>
      <c r="BM154" s="24" t="s">
        <v>232</v>
      </c>
    </row>
    <row r="155" s="9" customFormat="1" ht="22.32" customHeight="1">
      <c r="B155" s="211"/>
      <c r="C155" s="212"/>
      <c r="D155" s="221" t="s">
        <v>139</v>
      </c>
      <c r="E155" s="221"/>
      <c r="F155" s="221"/>
      <c r="G155" s="221"/>
      <c r="H155" s="221"/>
      <c r="I155" s="221"/>
      <c r="J155" s="221"/>
      <c r="K155" s="221"/>
      <c r="L155" s="221"/>
      <c r="M155" s="221"/>
      <c r="N155" s="264">
        <f>BK155</f>
        <v>0</v>
      </c>
      <c r="O155" s="265"/>
      <c r="P155" s="265"/>
      <c r="Q155" s="265"/>
      <c r="R155" s="214"/>
      <c r="T155" s="215"/>
      <c r="U155" s="212"/>
      <c r="V155" s="212"/>
      <c r="W155" s="216">
        <f>W156</f>
        <v>0</v>
      </c>
      <c r="X155" s="212"/>
      <c r="Y155" s="216">
        <f>Y156</f>
        <v>0</v>
      </c>
      <c r="Z155" s="212"/>
      <c r="AA155" s="217">
        <f>AA156</f>
        <v>0</v>
      </c>
      <c r="AR155" s="218" t="s">
        <v>25</v>
      </c>
      <c r="AT155" s="219" t="s">
        <v>83</v>
      </c>
      <c r="AU155" s="219" t="s">
        <v>125</v>
      </c>
      <c r="AY155" s="218" t="s">
        <v>164</v>
      </c>
      <c r="BK155" s="220">
        <f>BK156</f>
        <v>0</v>
      </c>
    </row>
    <row r="156" s="1" customFormat="1" ht="31.5" customHeight="1">
      <c r="B156" s="49"/>
      <c r="C156" s="224" t="s">
        <v>233</v>
      </c>
      <c r="D156" s="224" t="s">
        <v>165</v>
      </c>
      <c r="E156" s="225" t="s">
        <v>234</v>
      </c>
      <c r="F156" s="226" t="s">
        <v>235</v>
      </c>
      <c r="G156" s="226"/>
      <c r="H156" s="226"/>
      <c r="I156" s="226"/>
      <c r="J156" s="227" t="s">
        <v>216</v>
      </c>
      <c r="K156" s="228">
        <v>23.515000000000001</v>
      </c>
      <c r="L156" s="229">
        <v>0</v>
      </c>
      <c r="M156" s="230"/>
      <c r="N156" s="231">
        <f>ROUND(L156*K156,2)</f>
        <v>0</v>
      </c>
      <c r="O156" s="231"/>
      <c r="P156" s="231"/>
      <c r="Q156" s="231"/>
      <c r="R156" s="51"/>
      <c r="T156" s="232" t="s">
        <v>23</v>
      </c>
      <c r="U156" s="59" t="s">
        <v>49</v>
      </c>
      <c r="V156" s="50"/>
      <c r="W156" s="233">
        <f>V156*K156</f>
        <v>0</v>
      </c>
      <c r="X156" s="233">
        <v>0</v>
      </c>
      <c r="Y156" s="233">
        <f>X156*K156</f>
        <v>0</v>
      </c>
      <c r="Z156" s="233">
        <v>0</v>
      </c>
      <c r="AA156" s="234">
        <f>Z156*K156</f>
        <v>0</v>
      </c>
      <c r="AR156" s="24" t="s">
        <v>169</v>
      </c>
      <c r="AT156" s="24" t="s">
        <v>165</v>
      </c>
      <c r="AU156" s="24" t="s">
        <v>192</v>
      </c>
      <c r="AY156" s="24" t="s">
        <v>164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24" t="s">
        <v>25</v>
      </c>
      <c r="BK156" s="145">
        <f>ROUND(L156*K156,2)</f>
        <v>0</v>
      </c>
      <c r="BL156" s="24" t="s">
        <v>169</v>
      </c>
      <c r="BM156" s="24" t="s">
        <v>236</v>
      </c>
    </row>
    <row r="157" s="1" customFormat="1" ht="49.92" customHeight="1">
      <c r="B157" s="49"/>
      <c r="C157" s="50"/>
      <c r="D157" s="213" t="s">
        <v>237</v>
      </c>
      <c r="E157" s="50"/>
      <c r="F157" s="50"/>
      <c r="G157" s="50"/>
      <c r="H157" s="50"/>
      <c r="I157" s="50"/>
      <c r="J157" s="50"/>
      <c r="K157" s="50"/>
      <c r="L157" s="50"/>
      <c r="M157" s="50"/>
      <c r="N157" s="268">
        <f>BK157</f>
        <v>0</v>
      </c>
      <c r="O157" s="269"/>
      <c r="P157" s="269"/>
      <c r="Q157" s="269"/>
      <c r="R157" s="51"/>
      <c r="T157" s="193"/>
      <c r="U157" s="50"/>
      <c r="V157" s="50"/>
      <c r="W157" s="50"/>
      <c r="X157" s="50"/>
      <c r="Y157" s="50"/>
      <c r="Z157" s="50"/>
      <c r="AA157" s="103"/>
      <c r="AT157" s="24" t="s">
        <v>83</v>
      </c>
      <c r="AU157" s="24" t="s">
        <v>84</v>
      </c>
      <c r="AY157" s="24" t="s">
        <v>238</v>
      </c>
      <c r="BK157" s="145">
        <f>SUM(BK158:BK162)</f>
        <v>0</v>
      </c>
    </row>
    <row r="158" s="1" customFormat="1" ht="22.32" customHeight="1">
      <c r="B158" s="49"/>
      <c r="C158" s="270" t="s">
        <v>23</v>
      </c>
      <c r="D158" s="270" t="s">
        <v>165</v>
      </c>
      <c r="E158" s="271" t="s">
        <v>23</v>
      </c>
      <c r="F158" s="272" t="s">
        <v>23</v>
      </c>
      <c r="G158" s="272"/>
      <c r="H158" s="272"/>
      <c r="I158" s="272"/>
      <c r="J158" s="273" t="s">
        <v>23</v>
      </c>
      <c r="K158" s="274"/>
      <c r="L158" s="229"/>
      <c r="M158" s="231"/>
      <c r="N158" s="231">
        <f>BK158</f>
        <v>0</v>
      </c>
      <c r="O158" s="231"/>
      <c r="P158" s="231"/>
      <c r="Q158" s="231"/>
      <c r="R158" s="51"/>
      <c r="T158" s="232" t="s">
        <v>23</v>
      </c>
      <c r="U158" s="275" t="s">
        <v>49</v>
      </c>
      <c r="V158" s="50"/>
      <c r="W158" s="50"/>
      <c r="X158" s="50"/>
      <c r="Y158" s="50"/>
      <c r="Z158" s="50"/>
      <c r="AA158" s="103"/>
      <c r="AT158" s="24" t="s">
        <v>238</v>
      </c>
      <c r="AU158" s="24" t="s">
        <v>25</v>
      </c>
      <c r="AY158" s="24" t="s">
        <v>238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24" t="s">
        <v>25</v>
      </c>
      <c r="BK158" s="145">
        <f>L158*K158</f>
        <v>0</v>
      </c>
    </row>
    <row r="159" s="1" customFormat="1" ht="22.32" customHeight="1">
      <c r="B159" s="49"/>
      <c r="C159" s="270" t="s">
        <v>23</v>
      </c>
      <c r="D159" s="270" t="s">
        <v>165</v>
      </c>
      <c r="E159" s="271" t="s">
        <v>23</v>
      </c>
      <c r="F159" s="272" t="s">
        <v>23</v>
      </c>
      <c r="G159" s="272"/>
      <c r="H159" s="272"/>
      <c r="I159" s="272"/>
      <c r="J159" s="273" t="s">
        <v>23</v>
      </c>
      <c r="K159" s="274"/>
      <c r="L159" s="229"/>
      <c r="M159" s="231"/>
      <c r="N159" s="231">
        <f>BK159</f>
        <v>0</v>
      </c>
      <c r="O159" s="231"/>
      <c r="P159" s="231"/>
      <c r="Q159" s="231"/>
      <c r="R159" s="51"/>
      <c r="T159" s="232" t="s">
        <v>23</v>
      </c>
      <c r="U159" s="275" t="s">
        <v>49</v>
      </c>
      <c r="V159" s="50"/>
      <c r="W159" s="50"/>
      <c r="X159" s="50"/>
      <c r="Y159" s="50"/>
      <c r="Z159" s="50"/>
      <c r="AA159" s="103"/>
      <c r="AT159" s="24" t="s">
        <v>238</v>
      </c>
      <c r="AU159" s="24" t="s">
        <v>25</v>
      </c>
      <c r="AY159" s="24" t="s">
        <v>238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24" t="s">
        <v>25</v>
      </c>
      <c r="BK159" s="145">
        <f>L159*K159</f>
        <v>0</v>
      </c>
    </row>
    <row r="160" s="1" customFormat="1" ht="22.32" customHeight="1">
      <c r="B160" s="49"/>
      <c r="C160" s="270" t="s">
        <v>23</v>
      </c>
      <c r="D160" s="270" t="s">
        <v>165</v>
      </c>
      <c r="E160" s="271" t="s">
        <v>23</v>
      </c>
      <c r="F160" s="272" t="s">
        <v>23</v>
      </c>
      <c r="G160" s="272"/>
      <c r="H160" s="272"/>
      <c r="I160" s="272"/>
      <c r="J160" s="273" t="s">
        <v>23</v>
      </c>
      <c r="K160" s="274"/>
      <c r="L160" s="229"/>
      <c r="M160" s="231"/>
      <c r="N160" s="231">
        <f>BK160</f>
        <v>0</v>
      </c>
      <c r="O160" s="231"/>
      <c r="P160" s="231"/>
      <c r="Q160" s="231"/>
      <c r="R160" s="51"/>
      <c r="T160" s="232" t="s">
        <v>23</v>
      </c>
      <c r="U160" s="275" t="s">
        <v>49</v>
      </c>
      <c r="V160" s="50"/>
      <c r="W160" s="50"/>
      <c r="X160" s="50"/>
      <c r="Y160" s="50"/>
      <c r="Z160" s="50"/>
      <c r="AA160" s="103"/>
      <c r="AT160" s="24" t="s">
        <v>238</v>
      </c>
      <c r="AU160" s="24" t="s">
        <v>25</v>
      </c>
      <c r="AY160" s="24" t="s">
        <v>238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24" t="s">
        <v>25</v>
      </c>
      <c r="BK160" s="145">
        <f>L160*K160</f>
        <v>0</v>
      </c>
    </row>
    <row r="161" s="1" customFormat="1" ht="22.32" customHeight="1">
      <c r="B161" s="49"/>
      <c r="C161" s="270" t="s">
        <v>23</v>
      </c>
      <c r="D161" s="270" t="s">
        <v>165</v>
      </c>
      <c r="E161" s="271" t="s">
        <v>23</v>
      </c>
      <c r="F161" s="272" t="s">
        <v>23</v>
      </c>
      <c r="G161" s="272"/>
      <c r="H161" s="272"/>
      <c r="I161" s="272"/>
      <c r="J161" s="273" t="s">
        <v>23</v>
      </c>
      <c r="K161" s="274"/>
      <c r="L161" s="229"/>
      <c r="M161" s="231"/>
      <c r="N161" s="231">
        <f>BK161</f>
        <v>0</v>
      </c>
      <c r="O161" s="231"/>
      <c r="P161" s="231"/>
      <c r="Q161" s="231"/>
      <c r="R161" s="51"/>
      <c r="T161" s="232" t="s">
        <v>23</v>
      </c>
      <c r="U161" s="275" t="s">
        <v>49</v>
      </c>
      <c r="V161" s="50"/>
      <c r="W161" s="50"/>
      <c r="X161" s="50"/>
      <c r="Y161" s="50"/>
      <c r="Z161" s="50"/>
      <c r="AA161" s="103"/>
      <c r="AT161" s="24" t="s">
        <v>238</v>
      </c>
      <c r="AU161" s="24" t="s">
        <v>25</v>
      </c>
      <c r="AY161" s="24" t="s">
        <v>238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24" t="s">
        <v>25</v>
      </c>
      <c r="BK161" s="145">
        <f>L161*K161</f>
        <v>0</v>
      </c>
    </row>
    <row r="162" s="1" customFormat="1" ht="22.32" customHeight="1">
      <c r="B162" s="49"/>
      <c r="C162" s="270" t="s">
        <v>23</v>
      </c>
      <c r="D162" s="270" t="s">
        <v>165</v>
      </c>
      <c r="E162" s="271" t="s">
        <v>23</v>
      </c>
      <c r="F162" s="272" t="s">
        <v>23</v>
      </c>
      <c r="G162" s="272"/>
      <c r="H162" s="272"/>
      <c r="I162" s="272"/>
      <c r="J162" s="273" t="s">
        <v>23</v>
      </c>
      <c r="K162" s="274"/>
      <c r="L162" s="229"/>
      <c r="M162" s="231"/>
      <c r="N162" s="231">
        <f>BK162</f>
        <v>0</v>
      </c>
      <c r="O162" s="231"/>
      <c r="P162" s="231"/>
      <c r="Q162" s="231"/>
      <c r="R162" s="51"/>
      <c r="T162" s="232" t="s">
        <v>23</v>
      </c>
      <c r="U162" s="275" t="s">
        <v>49</v>
      </c>
      <c r="V162" s="75"/>
      <c r="W162" s="75"/>
      <c r="X162" s="75"/>
      <c r="Y162" s="75"/>
      <c r="Z162" s="75"/>
      <c r="AA162" s="77"/>
      <c r="AT162" s="24" t="s">
        <v>238</v>
      </c>
      <c r="AU162" s="24" t="s">
        <v>25</v>
      </c>
      <c r="AY162" s="24" t="s">
        <v>238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24" t="s">
        <v>25</v>
      </c>
      <c r="BK162" s="145">
        <f>L162*K162</f>
        <v>0</v>
      </c>
    </row>
    <row r="163" s="1" customFormat="1" ht="6.96" customHeight="1">
      <c r="B163" s="78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80"/>
    </row>
  </sheetData>
  <mergeCells count="14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N101:Q101"/>
    <mergeCell ref="L103:Q103"/>
    <mergeCell ref="C109:Q109"/>
    <mergeCell ref="F111:P111"/>
    <mergeCell ref="F112:P112"/>
    <mergeCell ref="M114:P114"/>
    <mergeCell ref="M116:Q116"/>
    <mergeCell ref="M117:Q117"/>
    <mergeCell ref="F119:I119"/>
    <mergeCell ref="L119:M119"/>
    <mergeCell ref="N119:Q119"/>
    <mergeCell ref="F123:I123"/>
    <mergeCell ref="L123:M123"/>
    <mergeCell ref="N123:Q123"/>
    <mergeCell ref="F124:I124"/>
    <mergeCell ref="F125:I125"/>
    <mergeCell ref="F126:I126"/>
    <mergeCell ref="F127:I127"/>
    <mergeCell ref="L127:M127"/>
    <mergeCell ref="N127:Q127"/>
    <mergeCell ref="F128:I128"/>
    <mergeCell ref="F129:I129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L142:M142"/>
    <mergeCell ref="N142:Q142"/>
    <mergeCell ref="F144:I144"/>
    <mergeCell ref="L144:M144"/>
    <mergeCell ref="N144:Q144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6:I156"/>
    <mergeCell ref="L156:M156"/>
    <mergeCell ref="N156:Q156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N120:Q120"/>
    <mergeCell ref="N121:Q121"/>
    <mergeCell ref="N122:Q122"/>
    <mergeCell ref="N143:Q143"/>
    <mergeCell ref="N155:Q155"/>
    <mergeCell ref="N157:Q157"/>
    <mergeCell ref="H1:K1"/>
    <mergeCell ref="S2:AC2"/>
  </mergeCells>
  <dataValidations count="2">
    <dataValidation type="list" allowBlank="1" showInputMessage="1" showErrorMessage="1" error="Povoleny jsou hodnoty K, M." sqref="D158:D163">
      <formula1>"K, M"</formula1>
    </dataValidation>
    <dataValidation type="list" allowBlank="1" showInputMessage="1" showErrorMessage="1" error="Povoleny jsou hodnoty základní, snížená, zákl. přenesená, sníž. přenesená, nulová." sqref="U158:U163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19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56"/>
      <c r="B1" s="15"/>
      <c r="C1" s="15"/>
      <c r="D1" s="16" t="s">
        <v>1</v>
      </c>
      <c r="E1" s="15"/>
      <c r="F1" s="17" t="s">
        <v>120</v>
      </c>
      <c r="G1" s="17"/>
      <c r="H1" s="157" t="s">
        <v>121</v>
      </c>
      <c r="I1" s="157"/>
      <c r="J1" s="157"/>
      <c r="K1" s="157"/>
      <c r="L1" s="17" t="s">
        <v>122</v>
      </c>
      <c r="M1" s="15"/>
      <c r="N1" s="15"/>
      <c r="O1" s="16" t="s">
        <v>123</v>
      </c>
      <c r="P1" s="15"/>
      <c r="Q1" s="15"/>
      <c r="R1" s="15"/>
      <c r="S1" s="17" t="s">
        <v>124</v>
      </c>
      <c r="T1" s="17"/>
      <c r="U1" s="156"/>
      <c r="V1" s="15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95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125</v>
      </c>
    </row>
    <row r="4" ht="36.96" customHeight="1">
      <c r="B4" s="28"/>
      <c r="C4" s="29" t="s">
        <v>126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32" t="s">
        <v>13</v>
      </c>
      <c r="AT4" s="24" t="s">
        <v>6</v>
      </c>
    </row>
    <row r="5" ht="6.96" customHeight="1">
      <c r="B5" s="28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1"/>
    </row>
    <row r="6" ht="25.44" customHeight="1">
      <c r="B6" s="28"/>
      <c r="C6" s="34"/>
      <c r="D6" s="41" t="s">
        <v>19</v>
      </c>
      <c r="E6" s="34"/>
      <c r="F6" s="158">
        <f>'Rekapitulace stavby'!K6</f>
        <v>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34"/>
      <c r="R6" s="31"/>
    </row>
    <row r="7" s="1" customFormat="1" ht="32.88" customHeight="1">
      <c r="B7" s="49"/>
      <c r="C7" s="50"/>
      <c r="D7" s="38" t="s">
        <v>127</v>
      </c>
      <c r="E7" s="50"/>
      <c r="F7" s="39" t="s">
        <v>239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="1" customFormat="1" ht="14.4" customHeight="1">
      <c r="B8" s="49"/>
      <c r="C8" s="50"/>
      <c r="D8" s="41" t="s">
        <v>22</v>
      </c>
      <c r="E8" s="50"/>
      <c r="F8" s="36" t="s">
        <v>23</v>
      </c>
      <c r="G8" s="50"/>
      <c r="H8" s="50"/>
      <c r="I8" s="50"/>
      <c r="J8" s="50"/>
      <c r="K8" s="50"/>
      <c r="L8" s="50"/>
      <c r="M8" s="41" t="s">
        <v>24</v>
      </c>
      <c r="N8" s="50"/>
      <c r="O8" s="36" t="s">
        <v>23</v>
      </c>
      <c r="P8" s="50"/>
      <c r="Q8" s="50"/>
      <c r="R8" s="51"/>
    </row>
    <row r="9" s="1" customFormat="1" ht="14.4" customHeight="1">
      <c r="B9" s="49"/>
      <c r="C9" s="50"/>
      <c r="D9" s="41" t="s">
        <v>26</v>
      </c>
      <c r="E9" s="50"/>
      <c r="F9" s="36" t="s">
        <v>27</v>
      </c>
      <c r="G9" s="50"/>
      <c r="H9" s="50"/>
      <c r="I9" s="50"/>
      <c r="J9" s="50"/>
      <c r="K9" s="50"/>
      <c r="L9" s="50"/>
      <c r="M9" s="41" t="s">
        <v>28</v>
      </c>
      <c r="N9" s="50"/>
      <c r="O9" s="159">
        <f>'Rekapitulace stavby'!AN8</f>
        <v>0</v>
      </c>
      <c r="P9" s="93"/>
      <c r="Q9" s="50"/>
      <c r="R9" s="51"/>
    </row>
    <row r="10" s="1" customFormat="1" ht="10.8" customHeight="1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="1" customFormat="1" ht="14.4" customHeight="1">
      <c r="B11" s="49"/>
      <c r="C11" s="50"/>
      <c r="D11" s="41" t="s">
        <v>32</v>
      </c>
      <c r="E11" s="50"/>
      <c r="F11" s="50"/>
      <c r="G11" s="50"/>
      <c r="H11" s="50"/>
      <c r="I11" s="50"/>
      <c r="J11" s="50"/>
      <c r="K11" s="50"/>
      <c r="L11" s="50"/>
      <c r="M11" s="41" t="s">
        <v>33</v>
      </c>
      <c r="N11" s="50"/>
      <c r="O11" s="36" t="s">
        <v>34</v>
      </c>
      <c r="P11" s="36"/>
      <c r="Q11" s="50"/>
      <c r="R11" s="51"/>
    </row>
    <row r="12" s="1" customFormat="1" ht="18" customHeight="1">
      <c r="B12" s="49"/>
      <c r="C12" s="50"/>
      <c r="D12" s="50"/>
      <c r="E12" s="36" t="s">
        <v>35</v>
      </c>
      <c r="F12" s="50"/>
      <c r="G12" s="50"/>
      <c r="H12" s="50"/>
      <c r="I12" s="50"/>
      <c r="J12" s="50"/>
      <c r="K12" s="50"/>
      <c r="L12" s="50"/>
      <c r="M12" s="41" t="s">
        <v>36</v>
      </c>
      <c r="N12" s="50"/>
      <c r="O12" s="36" t="s">
        <v>23</v>
      </c>
      <c r="P12" s="36"/>
      <c r="Q12" s="50"/>
      <c r="R12" s="51"/>
    </row>
    <row r="13" s="1" customFormat="1" ht="6.96" customHeight="1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="1" customFormat="1" ht="14.4" customHeight="1">
      <c r="B14" s="49"/>
      <c r="C14" s="50"/>
      <c r="D14" s="41" t="s">
        <v>37</v>
      </c>
      <c r="E14" s="50"/>
      <c r="F14" s="50"/>
      <c r="G14" s="50"/>
      <c r="H14" s="50"/>
      <c r="I14" s="50"/>
      <c r="J14" s="50"/>
      <c r="K14" s="50"/>
      <c r="L14" s="50"/>
      <c r="M14" s="41" t="s">
        <v>33</v>
      </c>
      <c r="N14" s="50"/>
      <c r="O14" s="42">
        <f>IF('Rekapitulace stavby'!AN13="","",'Rekapitulace stavby'!AN13)</f>
        <v>0</v>
      </c>
      <c r="P14" s="36"/>
      <c r="Q14" s="50"/>
      <c r="R14" s="51"/>
    </row>
    <row r="15" s="1" customFormat="1" ht="18" customHeight="1">
      <c r="B15" s="49"/>
      <c r="C15" s="50"/>
      <c r="D15" s="50"/>
      <c r="E15" s="42">
        <f>IF('Rekapitulace stavby'!E14="","",'Rekapitulace stavby'!E14)</f>
        <v>0</v>
      </c>
      <c r="F15" s="160"/>
      <c r="G15" s="160"/>
      <c r="H15" s="160"/>
      <c r="I15" s="160"/>
      <c r="J15" s="160"/>
      <c r="K15" s="160"/>
      <c r="L15" s="160"/>
      <c r="M15" s="41" t="s">
        <v>36</v>
      </c>
      <c r="N15" s="50"/>
      <c r="O15" s="42">
        <f>IF('Rekapitulace stavby'!AN14="","",'Rekapitulace stavby'!AN14)</f>
        <v>0</v>
      </c>
      <c r="P15" s="36"/>
      <c r="Q15" s="50"/>
      <c r="R15" s="51"/>
    </row>
    <row r="16" s="1" customFormat="1" ht="6.96" customHeight="1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</row>
    <row r="17" s="1" customFormat="1" ht="14.4" customHeight="1">
      <c r="B17" s="49"/>
      <c r="C17" s="50"/>
      <c r="D17" s="41" t="s">
        <v>39</v>
      </c>
      <c r="E17" s="50"/>
      <c r="F17" s="50"/>
      <c r="G17" s="50"/>
      <c r="H17" s="50"/>
      <c r="I17" s="50"/>
      <c r="J17" s="50"/>
      <c r="K17" s="50"/>
      <c r="L17" s="50"/>
      <c r="M17" s="41" t="s">
        <v>33</v>
      </c>
      <c r="N17" s="50"/>
      <c r="O17" s="36" t="s">
        <v>40</v>
      </c>
      <c r="P17" s="36"/>
      <c r="Q17" s="50"/>
      <c r="R17" s="51"/>
    </row>
    <row r="18" s="1" customFormat="1" ht="18" customHeight="1">
      <c r="B18" s="49"/>
      <c r="C18" s="50"/>
      <c r="D18" s="50"/>
      <c r="E18" s="36" t="s">
        <v>41</v>
      </c>
      <c r="F18" s="50"/>
      <c r="G18" s="50"/>
      <c r="H18" s="50"/>
      <c r="I18" s="50"/>
      <c r="J18" s="50"/>
      <c r="K18" s="50"/>
      <c r="L18" s="50"/>
      <c r="M18" s="41" t="s">
        <v>36</v>
      </c>
      <c r="N18" s="50"/>
      <c r="O18" s="36" t="s">
        <v>23</v>
      </c>
      <c r="P18" s="36"/>
      <c r="Q18" s="50"/>
      <c r="R18" s="51"/>
    </row>
    <row r="19" s="1" customFormat="1" ht="6.96" customHeight="1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  <row r="20" s="1" customFormat="1" ht="14.4" customHeight="1">
      <c r="B20" s="49"/>
      <c r="C20" s="50"/>
      <c r="D20" s="41" t="s">
        <v>42</v>
      </c>
      <c r="E20" s="50"/>
      <c r="F20" s="50"/>
      <c r="G20" s="50"/>
      <c r="H20" s="50"/>
      <c r="I20" s="50"/>
      <c r="J20" s="50"/>
      <c r="K20" s="50"/>
      <c r="L20" s="50"/>
      <c r="M20" s="41" t="s">
        <v>33</v>
      </c>
      <c r="N20" s="50"/>
      <c r="O20" s="36" t="s">
        <v>23</v>
      </c>
      <c r="P20" s="36"/>
      <c r="Q20" s="50"/>
      <c r="R20" s="51"/>
    </row>
    <row r="21" s="1" customFormat="1" ht="18" customHeight="1">
      <c r="B21" s="49"/>
      <c r="C21" s="50"/>
      <c r="D21" s="50"/>
      <c r="E21" s="36" t="s">
        <v>41</v>
      </c>
      <c r="F21" s="50"/>
      <c r="G21" s="50"/>
      <c r="H21" s="50"/>
      <c r="I21" s="50"/>
      <c r="J21" s="50"/>
      <c r="K21" s="50"/>
      <c r="L21" s="50"/>
      <c r="M21" s="41" t="s">
        <v>36</v>
      </c>
      <c r="N21" s="50"/>
      <c r="O21" s="36" t="s">
        <v>23</v>
      </c>
      <c r="P21" s="36"/>
      <c r="Q21" s="50"/>
      <c r="R21" s="51"/>
    </row>
    <row r="22" s="1" customFormat="1" ht="6.9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</row>
    <row r="23" s="1" customFormat="1" ht="14.4" customHeight="1">
      <c r="B23" s="49"/>
      <c r="C23" s="50"/>
      <c r="D23" s="41" t="s">
        <v>43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1"/>
    </row>
    <row r="24" s="1" customFormat="1" ht="34.5" customHeight="1">
      <c r="B24" s="49"/>
      <c r="C24" s="50"/>
      <c r="D24" s="50"/>
      <c r="E24" s="45" t="s">
        <v>129</v>
      </c>
      <c r="F24" s="45"/>
      <c r="G24" s="45"/>
      <c r="H24" s="45"/>
      <c r="I24" s="45"/>
      <c r="J24" s="45"/>
      <c r="K24" s="45"/>
      <c r="L24" s="45"/>
      <c r="M24" s="50"/>
      <c r="N24" s="50"/>
      <c r="O24" s="50"/>
      <c r="P24" s="50"/>
      <c r="Q24" s="50"/>
      <c r="R24" s="51"/>
    </row>
    <row r="25" s="1" customFormat="1" ht="6.96" customHeight="1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</row>
    <row r="26" s="1" customFormat="1" ht="6.96" customHeight="1">
      <c r="B26" s="49"/>
      <c r="C26" s="5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50"/>
      <c r="R26" s="51"/>
    </row>
    <row r="27" s="1" customFormat="1" ht="14.4" customHeight="1">
      <c r="B27" s="49"/>
      <c r="C27" s="50"/>
      <c r="D27" s="161" t="s">
        <v>130</v>
      </c>
      <c r="E27" s="50"/>
      <c r="F27" s="50"/>
      <c r="G27" s="50"/>
      <c r="H27" s="50"/>
      <c r="I27" s="50"/>
      <c r="J27" s="50"/>
      <c r="K27" s="50"/>
      <c r="L27" s="50"/>
      <c r="M27" s="48">
        <f>N88</f>
        <v>0</v>
      </c>
      <c r="N27" s="48"/>
      <c r="O27" s="48"/>
      <c r="P27" s="48"/>
      <c r="Q27" s="50"/>
      <c r="R27" s="51"/>
    </row>
    <row r="28" s="1" customFormat="1" ht="14.4" customHeight="1">
      <c r="B28" s="49"/>
      <c r="C28" s="50"/>
      <c r="D28" s="47" t="s">
        <v>112</v>
      </c>
      <c r="E28" s="50"/>
      <c r="F28" s="50"/>
      <c r="G28" s="50"/>
      <c r="H28" s="50"/>
      <c r="I28" s="50"/>
      <c r="J28" s="50"/>
      <c r="K28" s="50"/>
      <c r="L28" s="50"/>
      <c r="M28" s="48">
        <f>N95</f>
        <v>0</v>
      </c>
      <c r="N28" s="48"/>
      <c r="O28" s="48"/>
      <c r="P28" s="48"/>
      <c r="Q28" s="50"/>
      <c r="R28" s="51"/>
    </row>
    <row r="29" s="1" customFormat="1" ht="6.96" customHeight="1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1"/>
    </row>
    <row r="30" s="1" customFormat="1" ht="25.44" customHeight="1">
      <c r="B30" s="49"/>
      <c r="C30" s="50"/>
      <c r="D30" s="162" t="s">
        <v>47</v>
      </c>
      <c r="E30" s="50"/>
      <c r="F30" s="50"/>
      <c r="G30" s="50"/>
      <c r="H30" s="50"/>
      <c r="I30" s="50"/>
      <c r="J30" s="50"/>
      <c r="K30" s="50"/>
      <c r="L30" s="50"/>
      <c r="M30" s="163">
        <f>ROUNDUP(M27+M28,2)</f>
        <v>0</v>
      </c>
      <c r="N30" s="50"/>
      <c r="O30" s="50"/>
      <c r="P30" s="50"/>
      <c r="Q30" s="50"/>
      <c r="R30" s="51"/>
    </row>
    <row r="31" s="1" customFormat="1" ht="6.96" customHeight="1">
      <c r="B31" s="49"/>
      <c r="C31" s="5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50"/>
      <c r="R31" s="51"/>
    </row>
    <row r="32" s="1" customFormat="1" ht="14.4" customHeight="1">
      <c r="B32" s="49"/>
      <c r="C32" s="50"/>
      <c r="D32" s="57" t="s">
        <v>48</v>
      </c>
      <c r="E32" s="57" t="s">
        <v>49</v>
      </c>
      <c r="F32" s="58">
        <v>0.20999999999999999</v>
      </c>
      <c r="G32" s="164" t="s">
        <v>50</v>
      </c>
      <c r="H32" s="165">
        <f>ROUNDUP((((SUM(BE95:BE102)+SUM(BE120:BE211))+SUM(BE213:BE217))),2)</f>
        <v>0</v>
      </c>
      <c r="I32" s="50"/>
      <c r="J32" s="50"/>
      <c r="K32" s="50"/>
      <c r="L32" s="50"/>
      <c r="M32" s="165">
        <f>ROUNDUP(((ROUNDUP((SUM(BE95:BE102)+SUM(BE120:BE211)), 2)*F32)+SUM(BE213:BE217)*F32),1)</f>
        <v>0</v>
      </c>
      <c r="N32" s="50"/>
      <c r="O32" s="50"/>
      <c r="P32" s="50"/>
      <c r="Q32" s="50"/>
      <c r="R32" s="51"/>
    </row>
    <row r="33" s="1" customFormat="1" ht="14.4" customHeight="1">
      <c r="B33" s="49"/>
      <c r="C33" s="50"/>
      <c r="D33" s="50"/>
      <c r="E33" s="57" t="s">
        <v>51</v>
      </c>
      <c r="F33" s="58">
        <v>0.14999999999999999</v>
      </c>
      <c r="G33" s="164" t="s">
        <v>50</v>
      </c>
      <c r="H33" s="165">
        <f>ROUNDUP((((SUM(BF95:BF102)+SUM(BF120:BF211))+SUM(BF213:BF217))),2)</f>
        <v>0</v>
      </c>
      <c r="I33" s="50"/>
      <c r="J33" s="50"/>
      <c r="K33" s="50"/>
      <c r="L33" s="50"/>
      <c r="M33" s="165">
        <f>ROUNDUP(((ROUNDUP((SUM(BF95:BF102)+SUM(BF120:BF211)), 2)*F33)+SUM(BF213:BF217)*F33),1)</f>
        <v>0</v>
      </c>
      <c r="N33" s="50"/>
      <c r="O33" s="50"/>
      <c r="P33" s="50"/>
      <c r="Q33" s="50"/>
      <c r="R33" s="51"/>
    </row>
    <row r="34" hidden="1" s="1" customFormat="1" ht="14.4" customHeight="1">
      <c r="B34" s="49"/>
      <c r="C34" s="50"/>
      <c r="D34" s="50"/>
      <c r="E34" s="57" t="s">
        <v>52</v>
      </c>
      <c r="F34" s="58">
        <v>0.20999999999999999</v>
      </c>
      <c r="G34" s="164" t="s">
        <v>50</v>
      </c>
      <c r="H34" s="165">
        <f>ROUNDUP((((SUM(BG95:BG102)+SUM(BG120:BG211))+SUM(BG213:BG217))),2)</f>
        <v>0</v>
      </c>
      <c r="I34" s="50"/>
      <c r="J34" s="50"/>
      <c r="K34" s="50"/>
      <c r="L34" s="50"/>
      <c r="M34" s="165">
        <v>0</v>
      </c>
      <c r="N34" s="50"/>
      <c r="O34" s="50"/>
      <c r="P34" s="50"/>
      <c r="Q34" s="50"/>
      <c r="R34" s="51"/>
    </row>
    <row r="35" hidden="1" s="1" customFormat="1" ht="14.4" customHeight="1">
      <c r="B35" s="49"/>
      <c r="C35" s="50"/>
      <c r="D35" s="50"/>
      <c r="E35" s="57" t="s">
        <v>53</v>
      </c>
      <c r="F35" s="58">
        <v>0.14999999999999999</v>
      </c>
      <c r="G35" s="164" t="s">
        <v>50</v>
      </c>
      <c r="H35" s="165">
        <f>ROUNDUP((((SUM(BH95:BH102)+SUM(BH120:BH211))+SUM(BH213:BH217))),2)</f>
        <v>0</v>
      </c>
      <c r="I35" s="50"/>
      <c r="J35" s="50"/>
      <c r="K35" s="50"/>
      <c r="L35" s="50"/>
      <c r="M35" s="165">
        <v>0</v>
      </c>
      <c r="N35" s="50"/>
      <c r="O35" s="50"/>
      <c r="P35" s="50"/>
      <c r="Q35" s="50"/>
      <c r="R35" s="51"/>
    </row>
    <row r="36" hidden="1" s="1" customFormat="1" ht="14.4" customHeight="1">
      <c r="B36" s="49"/>
      <c r="C36" s="50"/>
      <c r="D36" s="50"/>
      <c r="E36" s="57" t="s">
        <v>54</v>
      </c>
      <c r="F36" s="58">
        <v>0</v>
      </c>
      <c r="G36" s="164" t="s">
        <v>50</v>
      </c>
      <c r="H36" s="165">
        <f>ROUNDUP((((SUM(BI95:BI102)+SUM(BI120:BI211))+SUM(BI213:BI217))),2)</f>
        <v>0</v>
      </c>
      <c r="I36" s="50"/>
      <c r="J36" s="50"/>
      <c r="K36" s="50"/>
      <c r="L36" s="50"/>
      <c r="M36" s="165">
        <v>0</v>
      </c>
      <c r="N36" s="50"/>
      <c r="O36" s="50"/>
      <c r="P36" s="50"/>
      <c r="Q36" s="50"/>
      <c r="R36" s="51"/>
    </row>
    <row r="37" s="1" customFormat="1" ht="6.96" customHeight="1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</row>
    <row r="38" s="1" customFormat="1" ht="25.44" customHeight="1">
      <c r="B38" s="49"/>
      <c r="C38" s="154"/>
      <c r="D38" s="166" t="s">
        <v>55</v>
      </c>
      <c r="E38" s="106"/>
      <c r="F38" s="106"/>
      <c r="G38" s="167" t="s">
        <v>56</v>
      </c>
      <c r="H38" s="168" t="s">
        <v>57</v>
      </c>
      <c r="I38" s="106"/>
      <c r="J38" s="106"/>
      <c r="K38" s="106"/>
      <c r="L38" s="169">
        <f>SUM(M30:M36)</f>
        <v>0</v>
      </c>
      <c r="M38" s="169"/>
      <c r="N38" s="169"/>
      <c r="O38" s="169"/>
      <c r="P38" s="170"/>
      <c r="Q38" s="154"/>
      <c r="R38" s="51"/>
    </row>
    <row r="39" s="1" customFormat="1" ht="14.4" customHeight="1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1"/>
    </row>
    <row r="40" s="1" customFormat="1" ht="14.4" customHeight="1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1"/>
    </row>
    <row r="41">
      <c r="B41" s="28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1"/>
    </row>
    <row r="42">
      <c r="B42" s="2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1"/>
    </row>
    <row r="43">
      <c r="B43" s="2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1"/>
    </row>
    <row r="44">
      <c r="B44" s="28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1"/>
    </row>
    <row r="45">
      <c r="B45" s="2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1"/>
    </row>
    <row r="46">
      <c r="B46" s="28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1"/>
    </row>
    <row r="47">
      <c r="B47" s="2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1"/>
    </row>
    <row r="48">
      <c r="B48" s="2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1"/>
    </row>
    <row r="49">
      <c r="B49" s="2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1"/>
    </row>
    <row r="50" s="1" customFormat="1">
      <c r="B50" s="49"/>
      <c r="C50" s="50"/>
      <c r="D50" s="69" t="s">
        <v>58</v>
      </c>
      <c r="E50" s="70"/>
      <c r="F50" s="70"/>
      <c r="G50" s="70"/>
      <c r="H50" s="71"/>
      <c r="I50" s="50"/>
      <c r="J50" s="69" t="s">
        <v>59</v>
      </c>
      <c r="K50" s="70"/>
      <c r="L50" s="70"/>
      <c r="M50" s="70"/>
      <c r="N50" s="70"/>
      <c r="O50" s="70"/>
      <c r="P50" s="71"/>
      <c r="Q50" s="50"/>
      <c r="R50" s="51"/>
    </row>
    <row r="51">
      <c r="B51" s="28"/>
      <c r="C51" s="34"/>
      <c r="D51" s="72"/>
      <c r="E51" s="34"/>
      <c r="F51" s="34"/>
      <c r="G51" s="34"/>
      <c r="H51" s="73"/>
      <c r="I51" s="34"/>
      <c r="J51" s="72"/>
      <c r="K51" s="34"/>
      <c r="L51" s="34"/>
      <c r="M51" s="34"/>
      <c r="N51" s="34"/>
      <c r="O51" s="34"/>
      <c r="P51" s="73"/>
      <c r="Q51" s="34"/>
      <c r="R51" s="31"/>
    </row>
    <row r="52">
      <c r="B52" s="28"/>
      <c r="C52" s="34"/>
      <c r="D52" s="72"/>
      <c r="E52" s="34"/>
      <c r="F52" s="34"/>
      <c r="G52" s="34"/>
      <c r="H52" s="73"/>
      <c r="I52" s="34"/>
      <c r="J52" s="72"/>
      <c r="K52" s="34"/>
      <c r="L52" s="34"/>
      <c r="M52" s="34"/>
      <c r="N52" s="34"/>
      <c r="O52" s="34"/>
      <c r="P52" s="73"/>
      <c r="Q52" s="34"/>
      <c r="R52" s="31"/>
    </row>
    <row r="53">
      <c r="B53" s="28"/>
      <c r="C53" s="34"/>
      <c r="D53" s="72"/>
      <c r="E53" s="34"/>
      <c r="F53" s="34"/>
      <c r="G53" s="34"/>
      <c r="H53" s="73"/>
      <c r="I53" s="34"/>
      <c r="J53" s="72"/>
      <c r="K53" s="34"/>
      <c r="L53" s="34"/>
      <c r="M53" s="34"/>
      <c r="N53" s="34"/>
      <c r="O53" s="34"/>
      <c r="P53" s="73"/>
      <c r="Q53" s="34"/>
      <c r="R53" s="31"/>
    </row>
    <row r="54">
      <c r="B54" s="28"/>
      <c r="C54" s="34"/>
      <c r="D54" s="72"/>
      <c r="E54" s="34"/>
      <c r="F54" s="34"/>
      <c r="G54" s="34"/>
      <c r="H54" s="73"/>
      <c r="I54" s="34"/>
      <c r="J54" s="72"/>
      <c r="K54" s="34"/>
      <c r="L54" s="34"/>
      <c r="M54" s="34"/>
      <c r="N54" s="34"/>
      <c r="O54" s="34"/>
      <c r="P54" s="73"/>
      <c r="Q54" s="34"/>
      <c r="R54" s="31"/>
    </row>
    <row r="55">
      <c r="B55" s="28"/>
      <c r="C55" s="34"/>
      <c r="D55" s="72"/>
      <c r="E55" s="34"/>
      <c r="F55" s="34"/>
      <c r="G55" s="34"/>
      <c r="H55" s="73"/>
      <c r="I55" s="34"/>
      <c r="J55" s="72"/>
      <c r="K55" s="34"/>
      <c r="L55" s="34"/>
      <c r="M55" s="34"/>
      <c r="N55" s="34"/>
      <c r="O55" s="34"/>
      <c r="P55" s="73"/>
      <c r="Q55" s="34"/>
      <c r="R55" s="31"/>
    </row>
    <row r="56">
      <c r="B56" s="28"/>
      <c r="C56" s="34"/>
      <c r="D56" s="72"/>
      <c r="E56" s="34"/>
      <c r="F56" s="34"/>
      <c r="G56" s="34"/>
      <c r="H56" s="73"/>
      <c r="I56" s="34"/>
      <c r="J56" s="72"/>
      <c r="K56" s="34"/>
      <c r="L56" s="34"/>
      <c r="M56" s="34"/>
      <c r="N56" s="34"/>
      <c r="O56" s="34"/>
      <c r="P56" s="73"/>
      <c r="Q56" s="34"/>
      <c r="R56" s="31"/>
    </row>
    <row r="57">
      <c r="B57" s="28"/>
      <c r="C57" s="34"/>
      <c r="D57" s="72"/>
      <c r="E57" s="34"/>
      <c r="F57" s="34"/>
      <c r="G57" s="34"/>
      <c r="H57" s="73"/>
      <c r="I57" s="34"/>
      <c r="J57" s="72"/>
      <c r="K57" s="34"/>
      <c r="L57" s="34"/>
      <c r="M57" s="34"/>
      <c r="N57" s="34"/>
      <c r="O57" s="34"/>
      <c r="P57" s="73"/>
      <c r="Q57" s="34"/>
      <c r="R57" s="31"/>
    </row>
    <row r="58">
      <c r="B58" s="28"/>
      <c r="C58" s="34"/>
      <c r="D58" s="72"/>
      <c r="E58" s="34"/>
      <c r="F58" s="34"/>
      <c r="G58" s="34"/>
      <c r="H58" s="73"/>
      <c r="I58" s="34"/>
      <c r="J58" s="72"/>
      <c r="K58" s="34"/>
      <c r="L58" s="34"/>
      <c r="M58" s="34"/>
      <c r="N58" s="34"/>
      <c r="O58" s="34"/>
      <c r="P58" s="73"/>
      <c r="Q58" s="34"/>
      <c r="R58" s="31"/>
    </row>
    <row r="59" s="1" customFormat="1">
      <c r="B59" s="49"/>
      <c r="C59" s="50"/>
      <c r="D59" s="74" t="s">
        <v>60</v>
      </c>
      <c r="E59" s="75"/>
      <c r="F59" s="75"/>
      <c r="G59" s="76" t="s">
        <v>61</v>
      </c>
      <c r="H59" s="77"/>
      <c r="I59" s="50"/>
      <c r="J59" s="74" t="s">
        <v>60</v>
      </c>
      <c r="K59" s="75"/>
      <c r="L59" s="75"/>
      <c r="M59" s="75"/>
      <c r="N59" s="76" t="s">
        <v>61</v>
      </c>
      <c r="O59" s="75"/>
      <c r="P59" s="77"/>
      <c r="Q59" s="50"/>
      <c r="R59" s="51"/>
    </row>
    <row r="60">
      <c r="B60" s="2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1"/>
    </row>
    <row r="61" s="1" customFormat="1">
      <c r="B61" s="49"/>
      <c r="C61" s="50"/>
      <c r="D61" s="69" t="s">
        <v>62</v>
      </c>
      <c r="E61" s="70"/>
      <c r="F61" s="70"/>
      <c r="G61" s="70"/>
      <c r="H61" s="71"/>
      <c r="I61" s="50"/>
      <c r="J61" s="69" t="s">
        <v>63</v>
      </c>
      <c r="K61" s="70"/>
      <c r="L61" s="70"/>
      <c r="M61" s="70"/>
      <c r="N61" s="70"/>
      <c r="O61" s="70"/>
      <c r="P61" s="71"/>
      <c r="Q61" s="50"/>
      <c r="R61" s="51"/>
    </row>
    <row r="62">
      <c r="B62" s="28"/>
      <c r="C62" s="34"/>
      <c r="D62" s="72"/>
      <c r="E62" s="34"/>
      <c r="F62" s="34"/>
      <c r="G62" s="34"/>
      <c r="H62" s="73"/>
      <c r="I62" s="34"/>
      <c r="J62" s="72"/>
      <c r="K62" s="34"/>
      <c r="L62" s="34"/>
      <c r="M62" s="34"/>
      <c r="N62" s="34"/>
      <c r="O62" s="34"/>
      <c r="P62" s="73"/>
      <c r="Q62" s="34"/>
      <c r="R62" s="31"/>
    </row>
    <row r="63">
      <c r="B63" s="28"/>
      <c r="C63" s="34"/>
      <c r="D63" s="72"/>
      <c r="E63" s="34"/>
      <c r="F63" s="34"/>
      <c r="G63" s="34"/>
      <c r="H63" s="73"/>
      <c r="I63" s="34"/>
      <c r="J63" s="72"/>
      <c r="K63" s="34"/>
      <c r="L63" s="34"/>
      <c r="M63" s="34"/>
      <c r="N63" s="34"/>
      <c r="O63" s="34"/>
      <c r="P63" s="73"/>
      <c r="Q63" s="34"/>
      <c r="R63" s="31"/>
    </row>
    <row r="64">
      <c r="B64" s="28"/>
      <c r="C64" s="34"/>
      <c r="D64" s="72"/>
      <c r="E64" s="34"/>
      <c r="F64" s="34"/>
      <c r="G64" s="34"/>
      <c r="H64" s="73"/>
      <c r="I64" s="34"/>
      <c r="J64" s="72"/>
      <c r="K64" s="34"/>
      <c r="L64" s="34"/>
      <c r="M64" s="34"/>
      <c r="N64" s="34"/>
      <c r="O64" s="34"/>
      <c r="P64" s="73"/>
      <c r="Q64" s="34"/>
      <c r="R64" s="31"/>
    </row>
    <row r="65">
      <c r="B65" s="28"/>
      <c r="C65" s="34"/>
      <c r="D65" s="72"/>
      <c r="E65" s="34"/>
      <c r="F65" s="34"/>
      <c r="G65" s="34"/>
      <c r="H65" s="73"/>
      <c r="I65" s="34"/>
      <c r="J65" s="72"/>
      <c r="K65" s="34"/>
      <c r="L65" s="34"/>
      <c r="M65" s="34"/>
      <c r="N65" s="34"/>
      <c r="O65" s="34"/>
      <c r="P65" s="73"/>
      <c r="Q65" s="34"/>
      <c r="R65" s="31"/>
    </row>
    <row r="66">
      <c r="B66" s="28"/>
      <c r="C66" s="34"/>
      <c r="D66" s="72"/>
      <c r="E66" s="34"/>
      <c r="F66" s="34"/>
      <c r="G66" s="34"/>
      <c r="H66" s="73"/>
      <c r="I66" s="34"/>
      <c r="J66" s="72"/>
      <c r="K66" s="34"/>
      <c r="L66" s="34"/>
      <c r="M66" s="34"/>
      <c r="N66" s="34"/>
      <c r="O66" s="34"/>
      <c r="P66" s="73"/>
      <c r="Q66" s="34"/>
      <c r="R66" s="31"/>
    </row>
    <row r="67">
      <c r="B67" s="28"/>
      <c r="C67" s="34"/>
      <c r="D67" s="72"/>
      <c r="E67" s="34"/>
      <c r="F67" s="34"/>
      <c r="G67" s="34"/>
      <c r="H67" s="73"/>
      <c r="I67" s="34"/>
      <c r="J67" s="72"/>
      <c r="K67" s="34"/>
      <c r="L67" s="34"/>
      <c r="M67" s="34"/>
      <c r="N67" s="34"/>
      <c r="O67" s="34"/>
      <c r="P67" s="73"/>
      <c r="Q67" s="34"/>
      <c r="R67" s="31"/>
    </row>
    <row r="68">
      <c r="B68" s="28"/>
      <c r="C68" s="34"/>
      <c r="D68" s="72"/>
      <c r="E68" s="34"/>
      <c r="F68" s="34"/>
      <c r="G68" s="34"/>
      <c r="H68" s="73"/>
      <c r="I68" s="34"/>
      <c r="J68" s="72"/>
      <c r="K68" s="34"/>
      <c r="L68" s="34"/>
      <c r="M68" s="34"/>
      <c r="N68" s="34"/>
      <c r="O68" s="34"/>
      <c r="P68" s="73"/>
      <c r="Q68" s="34"/>
      <c r="R68" s="31"/>
    </row>
    <row r="69">
      <c r="B69" s="28"/>
      <c r="C69" s="34"/>
      <c r="D69" s="72"/>
      <c r="E69" s="34"/>
      <c r="F69" s="34"/>
      <c r="G69" s="34"/>
      <c r="H69" s="73"/>
      <c r="I69" s="34"/>
      <c r="J69" s="72"/>
      <c r="K69" s="34"/>
      <c r="L69" s="34"/>
      <c r="M69" s="34"/>
      <c r="N69" s="34"/>
      <c r="O69" s="34"/>
      <c r="P69" s="73"/>
      <c r="Q69" s="34"/>
      <c r="R69" s="31"/>
    </row>
    <row r="70" s="1" customFormat="1">
      <c r="B70" s="49"/>
      <c r="C70" s="50"/>
      <c r="D70" s="74" t="s">
        <v>60</v>
      </c>
      <c r="E70" s="75"/>
      <c r="F70" s="75"/>
      <c r="G70" s="76" t="s">
        <v>61</v>
      </c>
      <c r="H70" s="77"/>
      <c r="I70" s="50"/>
      <c r="J70" s="74" t="s">
        <v>60</v>
      </c>
      <c r="K70" s="75"/>
      <c r="L70" s="75"/>
      <c r="M70" s="75"/>
      <c r="N70" s="76" t="s">
        <v>61</v>
      </c>
      <c r="O70" s="75"/>
      <c r="P70" s="77"/>
      <c r="Q70" s="50"/>
      <c r="R70" s="51"/>
    </row>
    <row r="71" s="1" customFormat="1" ht="14.4" customHeight="1"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80"/>
    </row>
    <row r="75" s="1" customFormat="1" ht="6.96" customHeight="1">
      <c r="B75" s="171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3"/>
    </row>
    <row r="76" s="1" customFormat="1" ht="36.96" customHeight="1">
      <c r="B76" s="49"/>
      <c r="C76" s="29" t="s">
        <v>131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1"/>
      <c r="T76" s="174"/>
      <c r="U76" s="174"/>
    </row>
    <row r="77" s="1" customFormat="1" ht="6.96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1"/>
      <c r="T77" s="174"/>
      <c r="U77" s="174"/>
    </row>
    <row r="78" s="1" customFormat="1" ht="30" customHeight="1">
      <c r="B78" s="49"/>
      <c r="C78" s="41" t="s">
        <v>19</v>
      </c>
      <c r="D78" s="50"/>
      <c r="E78" s="50"/>
      <c r="F78" s="158">
        <f>F6</f>
        <v>0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50"/>
      <c r="R78" s="51"/>
      <c r="T78" s="174"/>
      <c r="U78" s="174"/>
    </row>
    <row r="79" s="1" customFormat="1" ht="36.96" customHeight="1">
      <c r="B79" s="49"/>
      <c r="C79" s="88" t="s">
        <v>127</v>
      </c>
      <c r="D79" s="50"/>
      <c r="E79" s="50"/>
      <c r="F79" s="90">
        <f>F7</f>
        <v>0</v>
      </c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1"/>
      <c r="T79" s="174"/>
      <c r="U79" s="174"/>
    </row>
    <row r="80" s="1" customFormat="1" ht="6.96" customHeight="1"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1"/>
      <c r="T80" s="174"/>
      <c r="U80" s="174"/>
    </row>
    <row r="81" s="1" customFormat="1" ht="18" customHeight="1">
      <c r="B81" s="49"/>
      <c r="C81" s="41" t="s">
        <v>26</v>
      </c>
      <c r="D81" s="50"/>
      <c r="E81" s="50"/>
      <c r="F81" s="36">
        <f>F9</f>
        <v>0</v>
      </c>
      <c r="G81" s="50"/>
      <c r="H81" s="50"/>
      <c r="I81" s="50"/>
      <c r="J81" s="50"/>
      <c r="K81" s="41" t="s">
        <v>28</v>
      </c>
      <c r="L81" s="50"/>
      <c r="M81" s="93">
        <f>IF(O9="","",O9)</f>
        <v>0</v>
      </c>
      <c r="N81" s="93"/>
      <c r="O81" s="93"/>
      <c r="P81" s="93"/>
      <c r="Q81" s="50"/>
      <c r="R81" s="51"/>
      <c r="T81" s="174"/>
      <c r="U81" s="174"/>
    </row>
    <row r="82" s="1" customFormat="1" ht="6.96" customHeight="1"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1"/>
      <c r="T82" s="174"/>
      <c r="U82" s="174"/>
    </row>
    <row r="83" s="1" customFormat="1">
      <c r="B83" s="49"/>
      <c r="C83" s="41" t="s">
        <v>32</v>
      </c>
      <c r="D83" s="50"/>
      <c r="E83" s="50"/>
      <c r="F83" s="36">
        <f>E12</f>
        <v>0</v>
      </c>
      <c r="G83" s="50"/>
      <c r="H83" s="50"/>
      <c r="I83" s="50"/>
      <c r="J83" s="50"/>
      <c r="K83" s="41" t="s">
        <v>39</v>
      </c>
      <c r="L83" s="50"/>
      <c r="M83" s="36">
        <f>E18</f>
        <v>0</v>
      </c>
      <c r="N83" s="36"/>
      <c r="O83" s="36"/>
      <c r="P83" s="36"/>
      <c r="Q83" s="36"/>
      <c r="R83" s="51"/>
      <c r="T83" s="174"/>
      <c r="U83" s="174"/>
    </row>
    <row r="84" s="1" customFormat="1" ht="14.4" customHeight="1">
      <c r="B84" s="49"/>
      <c r="C84" s="41" t="s">
        <v>37</v>
      </c>
      <c r="D84" s="50"/>
      <c r="E84" s="50"/>
      <c r="F84" s="36">
        <f>IF(E15="","",E15)</f>
        <v>0</v>
      </c>
      <c r="G84" s="50"/>
      <c r="H84" s="50"/>
      <c r="I84" s="50"/>
      <c r="J84" s="50"/>
      <c r="K84" s="41" t="s">
        <v>42</v>
      </c>
      <c r="L84" s="50"/>
      <c r="M84" s="36">
        <f>E21</f>
        <v>0</v>
      </c>
      <c r="N84" s="36"/>
      <c r="O84" s="36"/>
      <c r="P84" s="36"/>
      <c r="Q84" s="36"/>
      <c r="R84" s="51"/>
      <c r="T84" s="174"/>
      <c r="U84" s="174"/>
    </row>
    <row r="85" s="1" customFormat="1" ht="10.32" customHeight="1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1"/>
      <c r="T85" s="174"/>
      <c r="U85" s="174"/>
    </row>
    <row r="86" s="1" customFormat="1" ht="29.28" customHeight="1">
      <c r="B86" s="49"/>
      <c r="C86" s="175" t="s">
        <v>132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75" t="s">
        <v>133</v>
      </c>
      <c r="O86" s="154"/>
      <c r="P86" s="154"/>
      <c r="Q86" s="154"/>
      <c r="R86" s="51"/>
      <c r="T86" s="174"/>
      <c r="U86" s="174"/>
    </row>
    <row r="87" s="1" customFormat="1" ht="10.32" customHeight="1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1"/>
      <c r="T87" s="174"/>
      <c r="U87" s="174"/>
    </row>
    <row r="88" s="1" customFormat="1" ht="29.28" customHeight="1">
      <c r="B88" s="49"/>
      <c r="C88" s="176" t="s">
        <v>134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6">
        <f>N120</f>
        <v>0</v>
      </c>
      <c r="O88" s="177"/>
      <c r="P88" s="177"/>
      <c r="Q88" s="177"/>
      <c r="R88" s="51"/>
      <c r="T88" s="174"/>
      <c r="U88" s="174"/>
      <c r="AU88" s="24" t="s">
        <v>135</v>
      </c>
    </row>
    <row r="89" s="6" customFormat="1" ht="24.96" customHeight="1">
      <c r="B89" s="178"/>
      <c r="C89" s="179"/>
      <c r="D89" s="180" t="s">
        <v>240</v>
      </c>
      <c r="E89" s="179"/>
      <c r="F89" s="179"/>
      <c r="G89" s="179"/>
      <c r="H89" s="179"/>
      <c r="I89" s="179"/>
      <c r="J89" s="179"/>
      <c r="K89" s="179"/>
      <c r="L89" s="179"/>
      <c r="M89" s="179"/>
      <c r="N89" s="181">
        <f>N121</f>
        <v>0</v>
      </c>
      <c r="O89" s="179"/>
      <c r="P89" s="179"/>
      <c r="Q89" s="179"/>
      <c r="R89" s="182"/>
      <c r="T89" s="183"/>
      <c r="U89" s="183"/>
    </row>
    <row r="90" s="7" customFormat="1" ht="19.92" customHeight="1">
      <c r="B90" s="184"/>
      <c r="C90" s="185"/>
      <c r="D90" s="139" t="s">
        <v>241</v>
      </c>
      <c r="E90" s="185"/>
      <c r="F90" s="185"/>
      <c r="G90" s="185"/>
      <c r="H90" s="185"/>
      <c r="I90" s="185"/>
      <c r="J90" s="185"/>
      <c r="K90" s="185"/>
      <c r="L90" s="185"/>
      <c r="M90" s="185"/>
      <c r="N90" s="141">
        <f>N122</f>
        <v>0</v>
      </c>
      <c r="O90" s="185"/>
      <c r="P90" s="185"/>
      <c r="Q90" s="185"/>
      <c r="R90" s="186"/>
      <c r="T90" s="187"/>
      <c r="U90" s="187"/>
    </row>
    <row r="91" s="7" customFormat="1" ht="19.92" customHeight="1">
      <c r="B91" s="184"/>
      <c r="C91" s="185"/>
      <c r="D91" s="139" t="s">
        <v>242</v>
      </c>
      <c r="E91" s="185"/>
      <c r="F91" s="185"/>
      <c r="G91" s="185"/>
      <c r="H91" s="185"/>
      <c r="I91" s="185"/>
      <c r="J91" s="185"/>
      <c r="K91" s="185"/>
      <c r="L91" s="185"/>
      <c r="M91" s="185"/>
      <c r="N91" s="141">
        <f>N180</f>
        <v>0</v>
      </c>
      <c r="O91" s="185"/>
      <c r="P91" s="185"/>
      <c r="Q91" s="185"/>
      <c r="R91" s="186"/>
      <c r="T91" s="187"/>
      <c r="U91" s="187"/>
    </row>
    <row r="92" s="7" customFormat="1" ht="19.92" customHeight="1">
      <c r="B92" s="184"/>
      <c r="C92" s="185"/>
      <c r="D92" s="139" t="s">
        <v>243</v>
      </c>
      <c r="E92" s="185"/>
      <c r="F92" s="185"/>
      <c r="G92" s="185"/>
      <c r="H92" s="185"/>
      <c r="I92" s="185"/>
      <c r="J92" s="185"/>
      <c r="K92" s="185"/>
      <c r="L92" s="185"/>
      <c r="M92" s="185"/>
      <c r="N92" s="141">
        <f>N200</f>
        <v>0</v>
      </c>
      <c r="O92" s="185"/>
      <c r="P92" s="185"/>
      <c r="Q92" s="185"/>
      <c r="R92" s="186"/>
      <c r="T92" s="187"/>
      <c r="U92" s="187"/>
    </row>
    <row r="93" s="6" customFormat="1" ht="21.84" customHeight="1">
      <c r="B93" s="178"/>
      <c r="C93" s="179"/>
      <c r="D93" s="180" t="s">
        <v>140</v>
      </c>
      <c r="E93" s="179"/>
      <c r="F93" s="179"/>
      <c r="G93" s="179"/>
      <c r="H93" s="179"/>
      <c r="I93" s="179"/>
      <c r="J93" s="179"/>
      <c r="K93" s="179"/>
      <c r="L93" s="179"/>
      <c r="M93" s="179"/>
      <c r="N93" s="188">
        <f>N212</f>
        <v>0</v>
      </c>
      <c r="O93" s="179"/>
      <c r="P93" s="179"/>
      <c r="Q93" s="179"/>
      <c r="R93" s="182"/>
      <c r="T93" s="183"/>
      <c r="U93" s="183"/>
    </row>
    <row r="94" s="1" customFormat="1" ht="21.84" customHeight="1"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1"/>
      <c r="T94" s="174"/>
      <c r="U94" s="174"/>
    </row>
    <row r="95" s="1" customFormat="1" ht="29.28" customHeight="1">
      <c r="B95" s="49"/>
      <c r="C95" s="176" t="s">
        <v>141</v>
      </c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177">
        <f>ROUNDUP(N96+N97+N98+N99+N100+N101,2)</f>
        <v>0</v>
      </c>
      <c r="O95" s="189"/>
      <c r="P95" s="189"/>
      <c r="Q95" s="189"/>
      <c r="R95" s="51"/>
      <c r="T95" s="190"/>
      <c r="U95" s="191" t="s">
        <v>48</v>
      </c>
    </row>
    <row r="96" s="1" customFormat="1" ht="18" customHeight="1">
      <c r="B96" s="49"/>
      <c r="C96" s="50"/>
      <c r="D96" s="149" t="s">
        <v>142</v>
      </c>
      <c r="E96" s="139"/>
      <c r="F96" s="139"/>
      <c r="G96" s="139"/>
      <c r="H96" s="139"/>
      <c r="I96" s="50"/>
      <c r="J96" s="50"/>
      <c r="K96" s="50"/>
      <c r="L96" s="50"/>
      <c r="M96" s="50"/>
      <c r="N96" s="140">
        <f>ROUNDUP(N88*T96,2)</f>
        <v>0</v>
      </c>
      <c r="O96" s="141"/>
      <c r="P96" s="141"/>
      <c r="Q96" s="141"/>
      <c r="R96" s="51"/>
      <c r="S96" s="192"/>
      <c r="T96" s="193"/>
      <c r="U96" s="194" t="s">
        <v>49</v>
      </c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6" t="s">
        <v>143</v>
      </c>
      <c r="AZ96" s="195"/>
      <c r="BA96" s="195"/>
      <c r="BB96" s="195"/>
      <c r="BC96" s="195"/>
      <c r="BD96" s="195"/>
      <c r="BE96" s="197">
        <f>IF(U96="základní",N96,0)</f>
        <v>0</v>
      </c>
      <c r="BF96" s="197">
        <f>IF(U96="snížená",N96,0)</f>
        <v>0</v>
      </c>
      <c r="BG96" s="197">
        <f>IF(U96="zákl. přenesená",N96,0)</f>
        <v>0</v>
      </c>
      <c r="BH96" s="197">
        <f>IF(U96="sníž. přenesená",N96,0)</f>
        <v>0</v>
      </c>
      <c r="BI96" s="197">
        <f>IF(U96="nulová",N96,0)</f>
        <v>0</v>
      </c>
      <c r="BJ96" s="196" t="s">
        <v>25</v>
      </c>
      <c r="BK96" s="195"/>
      <c r="BL96" s="195"/>
      <c r="BM96" s="195"/>
    </row>
    <row r="97" s="1" customFormat="1" ht="18" customHeight="1">
      <c r="B97" s="49"/>
      <c r="C97" s="50"/>
      <c r="D97" s="149" t="s">
        <v>144</v>
      </c>
      <c r="E97" s="139"/>
      <c r="F97" s="139"/>
      <c r="G97" s="139"/>
      <c r="H97" s="139"/>
      <c r="I97" s="50"/>
      <c r="J97" s="50"/>
      <c r="K97" s="50"/>
      <c r="L97" s="50"/>
      <c r="M97" s="50"/>
      <c r="N97" s="140">
        <f>ROUNDUP(N88*T97,2)</f>
        <v>0</v>
      </c>
      <c r="O97" s="141"/>
      <c r="P97" s="141"/>
      <c r="Q97" s="141"/>
      <c r="R97" s="51"/>
      <c r="S97" s="192"/>
      <c r="T97" s="193"/>
      <c r="U97" s="194" t="s">
        <v>49</v>
      </c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6" t="s">
        <v>143</v>
      </c>
      <c r="AZ97" s="195"/>
      <c r="BA97" s="195"/>
      <c r="BB97" s="195"/>
      <c r="BC97" s="195"/>
      <c r="BD97" s="195"/>
      <c r="BE97" s="197">
        <f>IF(U97="základní",N97,0)</f>
        <v>0</v>
      </c>
      <c r="BF97" s="197">
        <f>IF(U97="snížená",N97,0)</f>
        <v>0</v>
      </c>
      <c r="BG97" s="197">
        <f>IF(U97="zákl. přenesená",N97,0)</f>
        <v>0</v>
      </c>
      <c r="BH97" s="197">
        <f>IF(U97="sníž. přenesená",N97,0)</f>
        <v>0</v>
      </c>
      <c r="BI97" s="197">
        <f>IF(U97="nulová",N97,0)</f>
        <v>0</v>
      </c>
      <c r="BJ97" s="196" t="s">
        <v>25</v>
      </c>
      <c r="BK97" s="195"/>
      <c r="BL97" s="195"/>
      <c r="BM97" s="195"/>
    </row>
    <row r="98" s="1" customFormat="1" ht="18" customHeight="1">
      <c r="B98" s="49"/>
      <c r="C98" s="50"/>
      <c r="D98" s="149" t="s">
        <v>145</v>
      </c>
      <c r="E98" s="139"/>
      <c r="F98" s="139"/>
      <c r="G98" s="139"/>
      <c r="H98" s="139"/>
      <c r="I98" s="50"/>
      <c r="J98" s="50"/>
      <c r="K98" s="50"/>
      <c r="L98" s="50"/>
      <c r="M98" s="50"/>
      <c r="N98" s="140">
        <f>ROUNDUP(N88*T98,2)</f>
        <v>0</v>
      </c>
      <c r="O98" s="141"/>
      <c r="P98" s="141"/>
      <c r="Q98" s="141"/>
      <c r="R98" s="51"/>
      <c r="S98" s="192"/>
      <c r="T98" s="193"/>
      <c r="U98" s="194" t="s">
        <v>49</v>
      </c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6" t="s">
        <v>143</v>
      </c>
      <c r="AZ98" s="195"/>
      <c r="BA98" s="195"/>
      <c r="BB98" s="195"/>
      <c r="BC98" s="195"/>
      <c r="BD98" s="195"/>
      <c r="BE98" s="197">
        <f>IF(U98="základní",N98,0)</f>
        <v>0</v>
      </c>
      <c r="BF98" s="197">
        <f>IF(U98="snížená",N98,0)</f>
        <v>0</v>
      </c>
      <c r="BG98" s="197">
        <f>IF(U98="zákl. přenesená",N98,0)</f>
        <v>0</v>
      </c>
      <c r="BH98" s="197">
        <f>IF(U98="sníž. přenesená",N98,0)</f>
        <v>0</v>
      </c>
      <c r="BI98" s="197">
        <f>IF(U98="nulová",N98,0)</f>
        <v>0</v>
      </c>
      <c r="BJ98" s="196" t="s">
        <v>25</v>
      </c>
      <c r="BK98" s="195"/>
      <c r="BL98" s="195"/>
      <c r="BM98" s="195"/>
    </row>
    <row r="99" s="1" customFormat="1" ht="18" customHeight="1">
      <c r="B99" s="49"/>
      <c r="C99" s="50"/>
      <c r="D99" s="149" t="s">
        <v>146</v>
      </c>
      <c r="E99" s="139"/>
      <c r="F99" s="139"/>
      <c r="G99" s="139"/>
      <c r="H99" s="139"/>
      <c r="I99" s="50"/>
      <c r="J99" s="50"/>
      <c r="K99" s="50"/>
      <c r="L99" s="50"/>
      <c r="M99" s="50"/>
      <c r="N99" s="140">
        <f>ROUNDUP(N88*T99,2)</f>
        <v>0</v>
      </c>
      <c r="O99" s="141"/>
      <c r="P99" s="141"/>
      <c r="Q99" s="141"/>
      <c r="R99" s="51"/>
      <c r="S99" s="192"/>
      <c r="T99" s="193"/>
      <c r="U99" s="194" t="s">
        <v>49</v>
      </c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6" t="s">
        <v>143</v>
      </c>
      <c r="AZ99" s="195"/>
      <c r="BA99" s="195"/>
      <c r="BB99" s="195"/>
      <c r="BC99" s="195"/>
      <c r="BD99" s="195"/>
      <c r="BE99" s="197">
        <f>IF(U99="základní",N99,0)</f>
        <v>0</v>
      </c>
      <c r="BF99" s="197">
        <f>IF(U99="snížená",N99,0)</f>
        <v>0</v>
      </c>
      <c r="BG99" s="197">
        <f>IF(U99="zákl. přenesená",N99,0)</f>
        <v>0</v>
      </c>
      <c r="BH99" s="197">
        <f>IF(U99="sníž. přenesená",N99,0)</f>
        <v>0</v>
      </c>
      <c r="BI99" s="197">
        <f>IF(U99="nulová",N99,0)</f>
        <v>0</v>
      </c>
      <c r="BJ99" s="196" t="s">
        <v>25</v>
      </c>
      <c r="BK99" s="195"/>
      <c r="BL99" s="195"/>
      <c r="BM99" s="195"/>
    </row>
    <row r="100" s="1" customFormat="1" ht="18" customHeight="1">
      <c r="B100" s="49"/>
      <c r="C100" s="50"/>
      <c r="D100" s="149" t="s">
        <v>147</v>
      </c>
      <c r="E100" s="139"/>
      <c r="F100" s="139"/>
      <c r="G100" s="139"/>
      <c r="H100" s="139"/>
      <c r="I100" s="50"/>
      <c r="J100" s="50"/>
      <c r="K100" s="50"/>
      <c r="L100" s="50"/>
      <c r="M100" s="50"/>
      <c r="N100" s="140">
        <f>ROUNDUP(N88*T100,2)</f>
        <v>0</v>
      </c>
      <c r="O100" s="141"/>
      <c r="P100" s="141"/>
      <c r="Q100" s="141"/>
      <c r="R100" s="51"/>
      <c r="S100" s="192"/>
      <c r="T100" s="193"/>
      <c r="U100" s="194" t="s">
        <v>49</v>
      </c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6" t="s">
        <v>143</v>
      </c>
      <c r="AZ100" s="195"/>
      <c r="BA100" s="195"/>
      <c r="BB100" s="195"/>
      <c r="BC100" s="195"/>
      <c r="BD100" s="195"/>
      <c r="BE100" s="197">
        <f>IF(U100="základní",N100,0)</f>
        <v>0</v>
      </c>
      <c r="BF100" s="197">
        <f>IF(U100="snížená",N100,0)</f>
        <v>0</v>
      </c>
      <c r="BG100" s="197">
        <f>IF(U100="zákl. přenesená",N100,0)</f>
        <v>0</v>
      </c>
      <c r="BH100" s="197">
        <f>IF(U100="sníž. přenesená",N100,0)</f>
        <v>0</v>
      </c>
      <c r="BI100" s="197">
        <f>IF(U100="nulová",N100,0)</f>
        <v>0</v>
      </c>
      <c r="BJ100" s="196" t="s">
        <v>25</v>
      </c>
      <c r="BK100" s="195"/>
      <c r="BL100" s="195"/>
      <c r="BM100" s="195"/>
    </row>
    <row r="101" s="1" customFormat="1" ht="18" customHeight="1">
      <c r="B101" s="49"/>
      <c r="C101" s="50"/>
      <c r="D101" s="139" t="s">
        <v>148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140">
        <f>ROUNDUP(N88*T101,2)</f>
        <v>0</v>
      </c>
      <c r="O101" s="141"/>
      <c r="P101" s="141"/>
      <c r="Q101" s="141"/>
      <c r="R101" s="51"/>
      <c r="S101" s="192"/>
      <c r="T101" s="198"/>
      <c r="U101" s="199" t="s">
        <v>49</v>
      </c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6" t="s">
        <v>149</v>
      </c>
      <c r="AZ101" s="195"/>
      <c r="BA101" s="195"/>
      <c r="BB101" s="195"/>
      <c r="BC101" s="195"/>
      <c r="BD101" s="195"/>
      <c r="BE101" s="197">
        <f>IF(U101="základní",N101,0)</f>
        <v>0</v>
      </c>
      <c r="BF101" s="197">
        <f>IF(U101="snížená",N101,0)</f>
        <v>0</v>
      </c>
      <c r="BG101" s="197">
        <f>IF(U101="zákl. přenesená",N101,0)</f>
        <v>0</v>
      </c>
      <c r="BH101" s="197">
        <f>IF(U101="sníž. přenesená",N101,0)</f>
        <v>0</v>
      </c>
      <c r="BI101" s="197">
        <f>IF(U101="nulová",N101,0)</f>
        <v>0</v>
      </c>
      <c r="BJ101" s="196" t="s">
        <v>25</v>
      </c>
      <c r="BK101" s="195"/>
      <c r="BL101" s="195"/>
      <c r="BM101" s="195"/>
    </row>
    <row r="102" s="1" customFormat="1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1"/>
      <c r="T102" s="174"/>
      <c r="U102" s="174"/>
    </row>
    <row r="103" s="1" customFormat="1" ht="29.28" customHeight="1">
      <c r="B103" s="49"/>
      <c r="C103" s="153" t="s">
        <v>119</v>
      </c>
      <c r="D103" s="154"/>
      <c r="E103" s="154"/>
      <c r="F103" s="154"/>
      <c r="G103" s="154"/>
      <c r="H103" s="154"/>
      <c r="I103" s="154"/>
      <c r="J103" s="154"/>
      <c r="K103" s="154"/>
      <c r="L103" s="155">
        <f>ROUNDUP(SUM(N88+N95),2)</f>
        <v>0</v>
      </c>
      <c r="M103" s="155"/>
      <c r="N103" s="155"/>
      <c r="O103" s="155"/>
      <c r="P103" s="155"/>
      <c r="Q103" s="155"/>
      <c r="R103" s="51"/>
      <c r="T103" s="174"/>
      <c r="U103" s="174"/>
    </row>
    <row r="104" s="1" customFormat="1" ht="6.96" customHeight="1">
      <c r="B104" s="78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80"/>
      <c r="T104" s="174"/>
      <c r="U104" s="174"/>
    </row>
    <row r="108" s="1" customFormat="1" ht="6.96" customHeight="1">
      <c r="B108" s="81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3"/>
    </row>
    <row r="109" s="1" customFormat="1" ht="36.96" customHeight="1">
      <c r="B109" s="49"/>
      <c r="C109" s="29" t="s">
        <v>150</v>
      </c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1"/>
    </row>
    <row r="110" s="1" customFormat="1" ht="6.96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1"/>
    </row>
    <row r="111" s="1" customFormat="1" ht="30" customHeight="1">
      <c r="B111" s="49"/>
      <c r="C111" s="41" t="s">
        <v>19</v>
      </c>
      <c r="D111" s="50"/>
      <c r="E111" s="50"/>
      <c r="F111" s="158">
        <f>F6</f>
        <v>0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50"/>
      <c r="R111" s="51"/>
    </row>
    <row r="112" s="1" customFormat="1" ht="36.96" customHeight="1">
      <c r="B112" s="49"/>
      <c r="C112" s="88" t="s">
        <v>127</v>
      </c>
      <c r="D112" s="50"/>
      <c r="E112" s="50"/>
      <c r="F112" s="90">
        <f>F7</f>
        <v>0</v>
      </c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1"/>
    </row>
    <row r="113" s="1" customFormat="1" ht="6.96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1"/>
    </row>
    <row r="114" s="1" customFormat="1" ht="18" customHeight="1">
      <c r="B114" s="49"/>
      <c r="C114" s="41" t="s">
        <v>26</v>
      </c>
      <c r="D114" s="50"/>
      <c r="E114" s="50"/>
      <c r="F114" s="36">
        <f>F9</f>
        <v>0</v>
      </c>
      <c r="G114" s="50"/>
      <c r="H114" s="50"/>
      <c r="I114" s="50"/>
      <c r="J114" s="50"/>
      <c r="K114" s="41" t="s">
        <v>28</v>
      </c>
      <c r="L114" s="50"/>
      <c r="M114" s="93">
        <f>IF(O9="","",O9)</f>
        <v>0</v>
      </c>
      <c r="N114" s="93"/>
      <c r="O114" s="93"/>
      <c r="P114" s="93"/>
      <c r="Q114" s="50"/>
      <c r="R114" s="51"/>
    </row>
    <row r="115" s="1" customFormat="1" ht="6.96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1"/>
    </row>
    <row r="116" s="1" customFormat="1">
      <c r="B116" s="49"/>
      <c r="C116" s="41" t="s">
        <v>32</v>
      </c>
      <c r="D116" s="50"/>
      <c r="E116" s="50"/>
      <c r="F116" s="36">
        <f>E12</f>
        <v>0</v>
      </c>
      <c r="G116" s="50"/>
      <c r="H116" s="50"/>
      <c r="I116" s="50"/>
      <c r="J116" s="50"/>
      <c r="K116" s="41" t="s">
        <v>39</v>
      </c>
      <c r="L116" s="50"/>
      <c r="M116" s="36">
        <f>E18</f>
        <v>0</v>
      </c>
      <c r="N116" s="36"/>
      <c r="O116" s="36"/>
      <c r="P116" s="36"/>
      <c r="Q116" s="36"/>
      <c r="R116" s="51"/>
    </row>
    <row r="117" s="1" customFormat="1" ht="14.4" customHeight="1">
      <c r="B117" s="49"/>
      <c r="C117" s="41" t="s">
        <v>37</v>
      </c>
      <c r="D117" s="50"/>
      <c r="E117" s="50"/>
      <c r="F117" s="36">
        <f>IF(E15="","",E15)</f>
        <v>0</v>
      </c>
      <c r="G117" s="50"/>
      <c r="H117" s="50"/>
      <c r="I117" s="50"/>
      <c r="J117" s="50"/>
      <c r="K117" s="41" t="s">
        <v>42</v>
      </c>
      <c r="L117" s="50"/>
      <c r="M117" s="36">
        <f>E21</f>
        <v>0</v>
      </c>
      <c r="N117" s="36"/>
      <c r="O117" s="36"/>
      <c r="P117" s="36"/>
      <c r="Q117" s="36"/>
      <c r="R117" s="51"/>
    </row>
    <row r="118" s="1" customFormat="1" ht="10.32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1"/>
    </row>
    <row r="119" s="8" customFormat="1" ht="29.28" customHeight="1">
      <c r="B119" s="200"/>
      <c r="C119" s="201" t="s">
        <v>151</v>
      </c>
      <c r="D119" s="202" t="s">
        <v>152</v>
      </c>
      <c r="E119" s="202" t="s">
        <v>66</v>
      </c>
      <c r="F119" s="202" t="s">
        <v>153</v>
      </c>
      <c r="G119" s="202"/>
      <c r="H119" s="202"/>
      <c r="I119" s="202"/>
      <c r="J119" s="202" t="s">
        <v>154</v>
      </c>
      <c r="K119" s="202" t="s">
        <v>155</v>
      </c>
      <c r="L119" s="203" t="s">
        <v>156</v>
      </c>
      <c r="M119" s="203"/>
      <c r="N119" s="202" t="s">
        <v>133</v>
      </c>
      <c r="O119" s="202"/>
      <c r="P119" s="202"/>
      <c r="Q119" s="204"/>
      <c r="R119" s="205"/>
      <c r="T119" s="109" t="s">
        <v>157</v>
      </c>
      <c r="U119" s="110" t="s">
        <v>48</v>
      </c>
      <c r="V119" s="110" t="s">
        <v>158</v>
      </c>
      <c r="W119" s="110" t="s">
        <v>159</v>
      </c>
      <c r="X119" s="110" t="s">
        <v>160</v>
      </c>
      <c r="Y119" s="110" t="s">
        <v>161</v>
      </c>
      <c r="Z119" s="110" t="s">
        <v>162</v>
      </c>
      <c r="AA119" s="111" t="s">
        <v>163</v>
      </c>
    </row>
    <row r="120" s="1" customFormat="1" ht="29.28" customHeight="1">
      <c r="B120" s="49"/>
      <c r="C120" s="113" t="s">
        <v>130</v>
      </c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206">
        <f>BK120</f>
        <v>0</v>
      </c>
      <c r="O120" s="207"/>
      <c r="P120" s="207"/>
      <c r="Q120" s="207"/>
      <c r="R120" s="51"/>
      <c r="T120" s="112"/>
      <c r="U120" s="70"/>
      <c r="V120" s="70"/>
      <c r="W120" s="208">
        <f>W121+W212</f>
        <v>0</v>
      </c>
      <c r="X120" s="70"/>
      <c r="Y120" s="208">
        <f>Y121+Y212</f>
        <v>0</v>
      </c>
      <c r="Z120" s="70"/>
      <c r="AA120" s="209">
        <f>AA121+AA212</f>
        <v>0</v>
      </c>
      <c r="AT120" s="24" t="s">
        <v>83</v>
      </c>
      <c r="AU120" s="24" t="s">
        <v>135</v>
      </c>
      <c r="BK120" s="210">
        <f>BK121+BK212</f>
        <v>0</v>
      </c>
    </row>
    <row r="121" s="9" customFormat="1" ht="37.44" customHeight="1">
      <c r="B121" s="211"/>
      <c r="C121" s="212"/>
      <c r="D121" s="213" t="s">
        <v>240</v>
      </c>
      <c r="E121" s="213"/>
      <c r="F121" s="213"/>
      <c r="G121" s="213"/>
      <c r="H121" s="213"/>
      <c r="I121" s="213"/>
      <c r="J121" s="213"/>
      <c r="K121" s="213"/>
      <c r="L121" s="213"/>
      <c r="M121" s="213"/>
      <c r="N121" s="188">
        <f>BK121</f>
        <v>0</v>
      </c>
      <c r="O121" s="181"/>
      <c r="P121" s="181"/>
      <c r="Q121" s="181"/>
      <c r="R121" s="214"/>
      <c r="T121" s="215"/>
      <c r="U121" s="212"/>
      <c r="V121" s="212"/>
      <c r="W121" s="216">
        <f>W122+W180+W200</f>
        <v>0</v>
      </c>
      <c r="X121" s="212"/>
      <c r="Y121" s="216">
        <f>Y122+Y180+Y200</f>
        <v>0</v>
      </c>
      <c r="Z121" s="212"/>
      <c r="AA121" s="217">
        <f>AA122+AA180+AA200</f>
        <v>0</v>
      </c>
      <c r="AR121" s="218" t="s">
        <v>125</v>
      </c>
      <c r="AT121" s="219" t="s">
        <v>83</v>
      </c>
      <c r="AU121" s="219" t="s">
        <v>84</v>
      </c>
      <c r="AY121" s="218" t="s">
        <v>164</v>
      </c>
      <c r="BK121" s="220">
        <f>BK122+BK180+BK200</f>
        <v>0</v>
      </c>
    </row>
    <row r="122" s="9" customFormat="1" ht="19.92" customHeight="1">
      <c r="B122" s="211"/>
      <c r="C122" s="212"/>
      <c r="D122" s="221" t="s">
        <v>241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2">
        <f>BK122</f>
        <v>0</v>
      </c>
      <c r="O122" s="223"/>
      <c r="P122" s="223"/>
      <c r="Q122" s="223"/>
      <c r="R122" s="214"/>
      <c r="T122" s="215"/>
      <c r="U122" s="212"/>
      <c r="V122" s="212"/>
      <c r="W122" s="216">
        <f>SUM(W123:W179)</f>
        <v>0</v>
      </c>
      <c r="X122" s="212"/>
      <c r="Y122" s="216">
        <f>SUM(Y123:Y179)</f>
        <v>0</v>
      </c>
      <c r="Z122" s="212"/>
      <c r="AA122" s="217">
        <f>SUM(AA123:AA179)</f>
        <v>0</v>
      </c>
      <c r="AR122" s="218" t="s">
        <v>125</v>
      </c>
      <c r="AT122" s="219" t="s">
        <v>83</v>
      </c>
      <c r="AU122" s="219" t="s">
        <v>25</v>
      </c>
      <c r="AY122" s="218" t="s">
        <v>164</v>
      </c>
      <c r="BK122" s="220">
        <f>SUM(BK123:BK179)</f>
        <v>0</v>
      </c>
    </row>
    <row r="123" s="1" customFormat="1" ht="44.25" customHeight="1">
      <c r="B123" s="49"/>
      <c r="C123" s="224" t="s">
        <v>25</v>
      </c>
      <c r="D123" s="224" t="s">
        <v>165</v>
      </c>
      <c r="E123" s="225" t="s">
        <v>244</v>
      </c>
      <c r="F123" s="226" t="s">
        <v>245</v>
      </c>
      <c r="G123" s="226"/>
      <c r="H123" s="226"/>
      <c r="I123" s="226"/>
      <c r="J123" s="227" t="s">
        <v>168</v>
      </c>
      <c r="K123" s="228">
        <v>162.708</v>
      </c>
      <c r="L123" s="229">
        <v>0</v>
      </c>
      <c r="M123" s="230"/>
      <c r="N123" s="231">
        <f>ROUND(L123*K123,2)</f>
        <v>0</v>
      </c>
      <c r="O123" s="231"/>
      <c r="P123" s="231"/>
      <c r="Q123" s="231"/>
      <c r="R123" s="51"/>
      <c r="T123" s="232" t="s">
        <v>23</v>
      </c>
      <c r="U123" s="59" t="s">
        <v>49</v>
      </c>
      <c r="V123" s="50"/>
      <c r="W123" s="233">
        <f>V123*K123</f>
        <v>0</v>
      </c>
      <c r="X123" s="233">
        <v>0.00027999999999999998</v>
      </c>
      <c r="Y123" s="233">
        <f>X123*K123</f>
        <v>0</v>
      </c>
      <c r="Z123" s="233">
        <v>0.00069999999999999999</v>
      </c>
      <c r="AA123" s="234">
        <f>Z123*K123</f>
        <v>0</v>
      </c>
      <c r="AR123" s="24" t="s">
        <v>246</v>
      </c>
      <c r="AT123" s="24" t="s">
        <v>165</v>
      </c>
      <c r="AU123" s="24" t="s">
        <v>125</v>
      </c>
      <c r="AY123" s="24" t="s">
        <v>164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24" t="s">
        <v>25</v>
      </c>
      <c r="BK123" s="145">
        <f>ROUND(L123*K123,2)</f>
        <v>0</v>
      </c>
      <c r="BL123" s="24" t="s">
        <v>246</v>
      </c>
      <c r="BM123" s="24" t="s">
        <v>247</v>
      </c>
    </row>
    <row r="124" s="10" customFormat="1" ht="31.5" customHeight="1">
      <c r="B124" s="235"/>
      <c r="C124" s="236"/>
      <c r="D124" s="236"/>
      <c r="E124" s="237" t="s">
        <v>23</v>
      </c>
      <c r="F124" s="238" t="s">
        <v>248</v>
      </c>
      <c r="G124" s="239"/>
      <c r="H124" s="239"/>
      <c r="I124" s="239"/>
      <c r="J124" s="236"/>
      <c r="K124" s="240" t="s">
        <v>23</v>
      </c>
      <c r="L124" s="236"/>
      <c r="M124" s="236"/>
      <c r="N124" s="236"/>
      <c r="O124" s="236"/>
      <c r="P124" s="236"/>
      <c r="Q124" s="236"/>
      <c r="R124" s="241"/>
      <c r="T124" s="242"/>
      <c r="U124" s="236"/>
      <c r="V124" s="236"/>
      <c r="W124" s="236"/>
      <c r="X124" s="236"/>
      <c r="Y124" s="236"/>
      <c r="Z124" s="236"/>
      <c r="AA124" s="243"/>
      <c r="AT124" s="244" t="s">
        <v>172</v>
      </c>
      <c r="AU124" s="244" t="s">
        <v>125</v>
      </c>
      <c r="AV124" s="10" t="s">
        <v>25</v>
      </c>
      <c r="AW124" s="10" t="s">
        <v>173</v>
      </c>
      <c r="AX124" s="10" t="s">
        <v>84</v>
      </c>
      <c r="AY124" s="244" t="s">
        <v>164</v>
      </c>
    </row>
    <row r="125" s="10" customFormat="1" ht="31.5" customHeight="1">
      <c r="B125" s="235"/>
      <c r="C125" s="236"/>
      <c r="D125" s="236"/>
      <c r="E125" s="237" t="s">
        <v>23</v>
      </c>
      <c r="F125" s="245" t="s">
        <v>249</v>
      </c>
      <c r="G125" s="236"/>
      <c r="H125" s="236"/>
      <c r="I125" s="236"/>
      <c r="J125" s="236"/>
      <c r="K125" s="240" t="s">
        <v>23</v>
      </c>
      <c r="L125" s="236"/>
      <c r="M125" s="236"/>
      <c r="N125" s="236"/>
      <c r="O125" s="236"/>
      <c r="P125" s="236"/>
      <c r="Q125" s="236"/>
      <c r="R125" s="241"/>
      <c r="T125" s="242"/>
      <c r="U125" s="236"/>
      <c r="V125" s="236"/>
      <c r="W125" s="236"/>
      <c r="X125" s="236"/>
      <c r="Y125" s="236"/>
      <c r="Z125" s="236"/>
      <c r="AA125" s="243"/>
      <c r="AT125" s="244" t="s">
        <v>172</v>
      </c>
      <c r="AU125" s="244" t="s">
        <v>125</v>
      </c>
      <c r="AV125" s="10" t="s">
        <v>25</v>
      </c>
      <c r="AW125" s="10" t="s">
        <v>173</v>
      </c>
      <c r="AX125" s="10" t="s">
        <v>84</v>
      </c>
      <c r="AY125" s="244" t="s">
        <v>164</v>
      </c>
    </row>
    <row r="126" s="10" customFormat="1" ht="31.5" customHeight="1">
      <c r="B126" s="235"/>
      <c r="C126" s="236"/>
      <c r="D126" s="236"/>
      <c r="E126" s="237" t="s">
        <v>23</v>
      </c>
      <c r="F126" s="245" t="s">
        <v>250</v>
      </c>
      <c r="G126" s="236"/>
      <c r="H126" s="236"/>
      <c r="I126" s="236"/>
      <c r="J126" s="236"/>
      <c r="K126" s="240" t="s">
        <v>23</v>
      </c>
      <c r="L126" s="236"/>
      <c r="M126" s="236"/>
      <c r="N126" s="236"/>
      <c r="O126" s="236"/>
      <c r="P126" s="236"/>
      <c r="Q126" s="236"/>
      <c r="R126" s="241"/>
      <c r="T126" s="242"/>
      <c r="U126" s="236"/>
      <c r="V126" s="236"/>
      <c r="W126" s="236"/>
      <c r="X126" s="236"/>
      <c r="Y126" s="236"/>
      <c r="Z126" s="236"/>
      <c r="AA126" s="243"/>
      <c r="AT126" s="244" t="s">
        <v>172</v>
      </c>
      <c r="AU126" s="244" t="s">
        <v>125</v>
      </c>
      <c r="AV126" s="10" t="s">
        <v>25</v>
      </c>
      <c r="AW126" s="10" t="s">
        <v>173</v>
      </c>
      <c r="AX126" s="10" t="s">
        <v>84</v>
      </c>
      <c r="AY126" s="244" t="s">
        <v>164</v>
      </c>
    </row>
    <row r="127" s="10" customFormat="1" ht="22.5" customHeight="1">
      <c r="B127" s="235"/>
      <c r="C127" s="236"/>
      <c r="D127" s="236"/>
      <c r="E127" s="237" t="s">
        <v>23</v>
      </c>
      <c r="F127" s="245" t="s">
        <v>174</v>
      </c>
      <c r="G127" s="236"/>
      <c r="H127" s="236"/>
      <c r="I127" s="236"/>
      <c r="J127" s="236"/>
      <c r="K127" s="240" t="s">
        <v>23</v>
      </c>
      <c r="L127" s="236"/>
      <c r="M127" s="236"/>
      <c r="N127" s="236"/>
      <c r="O127" s="236"/>
      <c r="P127" s="236"/>
      <c r="Q127" s="236"/>
      <c r="R127" s="241"/>
      <c r="T127" s="242"/>
      <c r="U127" s="236"/>
      <c r="V127" s="236"/>
      <c r="W127" s="236"/>
      <c r="X127" s="236"/>
      <c r="Y127" s="236"/>
      <c r="Z127" s="236"/>
      <c r="AA127" s="243"/>
      <c r="AT127" s="244" t="s">
        <v>172</v>
      </c>
      <c r="AU127" s="244" t="s">
        <v>125</v>
      </c>
      <c r="AV127" s="10" t="s">
        <v>25</v>
      </c>
      <c r="AW127" s="10" t="s">
        <v>173</v>
      </c>
      <c r="AX127" s="10" t="s">
        <v>84</v>
      </c>
      <c r="AY127" s="244" t="s">
        <v>164</v>
      </c>
    </row>
    <row r="128" s="10" customFormat="1" ht="22.5" customHeight="1">
      <c r="B128" s="235"/>
      <c r="C128" s="236"/>
      <c r="D128" s="236"/>
      <c r="E128" s="237" t="s">
        <v>23</v>
      </c>
      <c r="F128" s="245" t="s">
        <v>251</v>
      </c>
      <c r="G128" s="236"/>
      <c r="H128" s="236"/>
      <c r="I128" s="236"/>
      <c r="J128" s="236"/>
      <c r="K128" s="240" t="s">
        <v>23</v>
      </c>
      <c r="L128" s="236"/>
      <c r="M128" s="236"/>
      <c r="N128" s="236"/>
      <c r="O128" s="236"/>
      <c r="P128" s="236"/>
      <c r="Q128" s="236"/>
      <c r="R128" s="241"/>
      <c r="T128" s="242"/>
      <c r="U128" s="236"/>
      <c r="V128" s="236"/>
      <c r="W128" s="236"/>
      <c r="X128" s="236"/>
      <c r="Y128" s="236"/>
      <c r="Z128" s="236"/>
      <c r="AA128" s="243"/>
      <c r="AT128" s="244" t="s">
        <v>172</v>
      </c>
      <c r="AU128" s="244" t="s">
        <v>125</v>
      </c>
      <c r="AV128" s="10" t="s">
        <v>25</v>
      </c>
      <c r="AW128" s="10" t="s">
        <v>173</v>
      </c>
      <c r="AX128" s="10" t="s">
        <v>84</v>
      </c>
      <c r="AY128" s="244" t="s">
        <v>164</v>
      </c>
    </row>
    <row r="129" s="11" customFormat="1" ht="22.5" customHeight="1">
      <c r="B129" s="246"/>
      <c r="C129" s="247"/>
      <c r="D129" s="247"/>
      <c r="E129" s="248" t="s">
        <v>23</v>
      </c>
      <c r="F129" s="249" t="s">
        <v>252</v>
      </c>
      <c r="G129" s="247"/>
      <c r="H129" s="247"/>
      <c r="I129" s="247"/>
      <c r="J129" s="247"/>
      <c r="K129" s="250">
        <v>26.460000000000001</v>
      </c>
      <c r="L129" s="247"/>
      <c r="M129" s="247"/>
      <c r="N129" s="247"/>
      <c r="O129" s="247"/>
      <c r="P129" s="247"/>
      <c r="Q129" s="247"/>
      <c r="R129" s="251"/>
      <c r="T129" s="252"/>
      <c r="U129" s="247"/>
      <c r="V129" s="247"/>
      <c r="W129" s="247"/>
      <c r="X129" s="247"/>
      <c r="Y129" s="247"/>
      <c r="Z129" s="247"/>
      <c r="AA129" s="253"/>
      <c r="AT129" s="254" t="s">
        <v>172</v>
      </c>
      <c r="AU129" s="254" t="s">
        <v>125</v>
      </c>
      <c r="AV129" s="11" t="s">
        <v>125</v>
      </c>
      <c r="AW129" s="11" t="s">
        <v>173</v>
      </c>
      <c r="AX129" s="11" t="s">
        <v>84</v>
      </c>
      <c r="AY129" s="254" t="s">
        <v>164</v>
      </c>
    </row>
    <row r="130" s="10" customFormat="1" ht="22.5" customHeight="1">
      <c r="B130" s="235"/>
      <c r="C130" s="236"/>
      <c r="D130" s="236"/>
      <c r="E130" s="237" t="s">
        <v>23</v>
      </c>
      <c r="F130" s="245" t="s">
        <v>253</v>
      </c>
      <c r="G130" s="236"/>
      <c r="H130" s="236"/>
      <c r="I130" s="236"/>
      <c r="J130" s="236"/>
      <c r="K130" s="240" t="s">
        <v>23</v>
      </c>
      <c r="L130" s="236"/>
      <c r="M130" s="236"/>
      <c r="N130" s="236"/>
      <c r="O130" s="236"/>
      <c r="P130" s="236"/>
      <c r="Q130" s="236"/>
      <c r="R130" s="241"/>
      <c r="T130" s="242"/>
      <c r="U130" s="236"/>
      <c r="V130" s="236"/>
      <c r="W130" s="236"/>
      <c r="X130" s="236"/>
      <c r="Y130" s="236"/>
      <c r="Z130" s="236"/>
      <c r="AA130" s="243"/>
      <c r="AT130" s="244" t="s">
        <v>172</v>
      </c>
      <c r="AU130" s="244" t="s">
        <v>125</v>
      </c>
      <c r="AV130" s="10" t="s">
        <v>25</v>
      </c>
      <c r="AW130" s="10" t="s">
        <v>173</v>
      </c>
      <c r="AX130" s="10" t="s">
        <v>84</v>
      </c>
      <c r="AY130" s="244" t="s">
        <v>164</v>
      </c>
    </row>
    <row r="131" s="11" customFormat="1" ht="22.5" customHeight="1">
      <c r="B131" s="246"/>
      <c r="C131" s="247"/>
      <c r="D131" s="247"/>
      <c r="E131" s="248" t="s">
        <v>23</v>
      </c>
      <c r="F131" s="249" t="s">
        <v>254</v>
      </c>
      <c r="G131" s="247"/>
      <c r="H131" s="247"/>
      <c r="I131" s="247"/>
      <c r="J131" s="247"/>
      <c r="K131" s="250">
        <v>25.440000000000001</v>
      </c>
      <c r="L131" s="247"/>
      <c r="M131" s="247"/>
      <c r="N131" s="247"/>
      <c r="O131" s="247"/>
      <c r="P131" s="247"/>
      <c r="Q131" s="247"/>
      <c r="R131" s="251"/>
      <c r="T131" s="252"/>
      <c r="U131" s="247"/>
      <c r="V131" s="247"/>
      <c r="W131" s="247"/>
      <c r="X131" s="247"/>
      <c r="Y131" s="247"/>
      <c r="Z131" s="247"/>
      <c r="AA131" s="253"/>
      <c r="AT131" s="254" t="s">
        <v>172</v>
      </c>
      <c r="AU131" s="254" t="s">
        <v>125</v>
      </c>
      <c r="AV131" s="11" t="s">
        <v>125</v>
      </c>
      <c r="AW131" s="11" t="s">
        <v>173</v>
      </c>
      <c r="AX131" s="11" t="s">
        <v>84</v>
      </c>
      <c r="AY131" s="254" t="s">
        <v>164</v>
      </c>
    </row>
    <row r="132" s="10" customFormat="1" ht="22.5" customHeight="1">
      <c r="B132" s="235"/>
      <c r="C132" s="236"/>
      <c r="D132" s="236"/>
      <c r="E132" s="237" t="s">
        <v>23</v>
      </c>
      <c r="F132" s="245" t="s">
        <v>255</v>
      </c>
      <c r="G132" s="236"/>
      <c r="H132" s="236"/>
      <c r="I132" s="236"/>
      <c r="J132" s="236"/>
      <c r="K132" s="240" t="s">
        <v>23</v>
      </c>
      <c r="L132" s="236"/>
      <c r="M132" s="236"/>
      <c r="N132" s="236"/>
      <c r="O132" s="236"/>
      <c r="P132" s="236"/>
      <c r="Q132" s="236"/>
      <c r="R132" s="241"/>
      <c r="T132" s="242"/>
      <c r="U132" s="236"/>
      <c r="V132" s="236"/>
      <c r="W132" s="236"/>
      <c r="X132" s="236"/>
      <c r="Y132" s="236"/>
      <c r="Z132" s="236"/>
      <c r="AA132" s="243"/>
      <c r="AT132" s="244" t="s">
        <v>172</v>
      </c>
      <c r="AU132" s="244" t="s">
        <v>125</v>
      </c>
      <c r="AV132" s="10" t="s">
        <v>25</v>
      </c>
      <c r="AW132" s="10" t="s">
        <v>173</v>
      </c>
      <c r="AX132" s="10" t="s">
        <v>84</v>
      </c>
      <c r="AY132" s="244" t="s">
        <v>164</v>
      </c>
    </row>
    <row r="133" s="11" customFormat="1" ht="22.5" customHeight="1">
      <c r="B133" s="246"/>
      <c r="C133" s="247"/>
      <c r="D133" s="247"/>
      <c r="E133" s="248" t="s">
        <v>23</v>
      </c>
      <c r="F133" s="249" t="s">
        <v>256</v>
      </c>
      <c r="G133" s="247"/>
      <c r="H133" s="247"/>
      <c r="I133" s="247"/>
      <c r="J133" s="247"/>
      <c r="K133" s="250">
        <v>18.620000000000001</v>
      </c>
      <c r="L133" s="247"/>
      <c r="M133" s="247"/>
      <c r="N133" s="247"/>
      <c r="O133" s="247"/>
      <c r="P133" s="247"/>
      <c r="Q133" s="247"/>
      <c r="R133" s="251"/>
      <c r="T133" s="252"/>
      <c r="U133" s="247"/>
      <c r="V133" s="247"/>
      <c r="W133" s="247"/>
      <c r="X133" s="247"/>
      <c r="Y133" s="247"/>
      <c r="Z133" s="247"/>
      <c r="AA133" s="253"/>
      <c r="AT133" s="254" t="s">
        <v>172</v>
      </c>
      <c r="AU133" s="254" t="s">
        <v>125</v>
      </c>
      <c r="AV133" s="11" t="s">
        <v>125</v>
      </c>
      <c r="AW133" s="11" t="s">
        <v>173</v>
      </c>
      <c r="AX133" s="11" t="s">
        <v>84</v>
      </c>
      <c r="AY133" s="254" t="s">
        <v>164</v>
      </c>
    </row>
    <row r="134" s="10" customFormat="1" ht="22.5" customHeight="1">
      <c r="B134" s="235"/>
      <c r="C134" s="236"/>
      <c r="D134" s="236"/>
      <c r="E134" s="237" t="s">
        <v>23</v>
      </c>
      <c r="F134" s="245" t="s">
        <v>257</v>
      </c>
      <c r="G134" s="236"/>
      <c r="H134" s="236"/>
      <c r="I134" s="236"/>
      <c r="J134" s="236"/>
      <c r="K134" s="240" t="s">
        <v>23</v>
      </c>
      <c r="L134" s="236"/>
      <c r="M134" s="236"/>
      <c r="N134" s="236"/>
      <c r="O134" s="236"/>
      <c r="P134" s="236"/>
      <c r="Q134" s="236"/>
      <c r="R134" s="241"/>
      <c r="T134" s="242"/>
      <c r="U134" s="236"/>
      <c r="V134" s="236"/>
      <c r="W134" s="236"/>
      <c r="X134" s="236"/>
      <c r="Y134" s="236"/>
      <c r="Z134" s="236"/>
      <c r="AA134" s="243"/>
      <c r="AT134" s="244" t="s">
        <v>172</v>
      </c>
      <c r="AU134" s="244" t="s">
        <v>125</v>
      </c>
      <c r="AV134" s="10" t="s">
        <v>25</v>
      </c>
      <c r="AW134" s="10" t="s">
        <v>173</v>
      </c>
      <c r="AX134" s="10" t="s">
        <v>84</v>
      </c>
      <c r="AY134" s="244" t="s">
        <v>164</v>
      </c>
    </row>
    <row r="135" s="11" customFormat="1" ht="22.5" customHeight="1">
      <c r="B135" s="246"/>
      <c r="C135" s="247"/>
      <c r="D135" s="247"/>
      <c r="E135" s="248" t="s">
        <v>23</v>
      </c>
      <c r="F135" s="249" t="s">
        <v>258</v>
      </c>
      <c r="G135" s="247"/>
      <c r="H135" s="247"/>
      <c r="I135" s="247"/>
      <c r="J135" s="247"/>
      <c r="K135" s="250">
        <v>9.3874999999999993</v>
      </c>
      <c r="L135" s="247"/>
      <c r="M135" s="247"/>
      <c r="N135" s="247"/>
      <c r="O135" s="247"/>
      <c r="P135" s="247"/>
      <c r="Q135" s="247"/>
      <c r="R135" s="251"/>
      <c r="T135" s="252"/>
      <c r="U135" s="247"/>
      <c r="V135" s="247"/>
      <c r="W135" s="247"/>
      <c r="X135" s="247"/>
      <c r="Y135" s="247"/>
      <c r="Z135" s="247"/>
      <c r="AA135" s="253"/>
      <c r="AT135" s="254" t="s">
        <v>172</v>
      </c>
      <c r="AU135" s="254" t="s">
        <v>125</v>
      </c>
      <c r="AV135" s="11" t="s">
        <v>125</v>
      </c>
      <c r="AW135" s="11" t="s">
        <v>173</v>
      </c>
      <c r="AX135" s="11" t="s">
        <v>84</v>
      </c>
      <c r="AY135" s="254" t="s">
        <v>164</v>
      </c>
    </row>
    <row r="136" s="13" customFormat="1" ht="22.5" customHeight="1">
      <c r="B136" s="276"/>
      <c r="C136" s="277"/>
      <c r="D136" s="277"/>
      <c r="E136" s="278" t="s">
        <v>23</v>
      </c>
      <c r="F136" s="279" t="s">
        <v>259</v>
      </c>
      <c r="G136" s="277"/>
      <c r="H136" s="277"/>
      <c r="I136" s="277"/>
      <c r="J136" s="277"/>
      <c r="K136" s="280">
        <v>79.907499999999999</v>
      </c>
      <c r="L136" s="277"/>
      <c r="M136" s="277"/>
      <c r="N136" s="277"/>
      <c r="O136" s="277"/>
      <c r="P136" s="277"/>
      <c r="Q136" s="277"/>
      <c r="R136" s="281"/>
      <c r="T136" s="282"/>
      <c r="U136" s="277"/>
      <c r="V136" s="277"/>
      <c r="W136" s="277"/>
      <c r="X136" s="277"/>
      <c r="Y136" s="277"/>
      <c r="Z136" s="277"/>
      <c r="AA136" s="283"/>
      <c r="AT136" s="284" t="s">
        <v>172</v>
      </c>
      <c r="AU136" s="284" t="s">
        <v>125</v>
      </c>
      <c r="AV136" s="13" t="s">
        <v>192</v>
      </c>
      <c r="AW136" s="13" t="s">
        <v>173</v>
      </c>
      <c r="AX136" s="13" t="s">
        <v>84</v>
      </c>
      <c r="AY136" s="284" t="s">
        <v>164</v>
      </c>
    </row>
    <row r="137" s="10" customFormat="1" ht="31.5" customHeight="1">
      <c r="B137" s="235"/>
      <c r="C137" s="236"/>
      <c r="D137" s="236"/>
      <c r="E137" s="237" t="s">
        <v>23</v>
      </c>
      <c r="F137" s="245" t="s">
        <v>260</v>
      </c>
      <c r="G137" s="236"/>
      <c r="H137" s="236"/>
      <c r="I137" s="236"/>
      <c r="J137" s="236"/>
      <c r="K137" s="240" t="s">
        <v>23</v>
      </c>
      <c r="L137" s="236"/>
      <c r="M137" s="236"/>
      <c r="N137" s="236"/>
      <c r="O137" s="236"/>
      <c r="P137" s="236"/>
      <c r="Q137" s="236"/>
      <c r="R137" s="241"/>
      <c r="T137" s="242"/>
      <c r="U137" s="236"/>
      <c r="V137" s="236"/>
      <c r="W137" s="236"/>
      <c r="X137" s="236"/>
      <c r="Y137" s="236"/>
      <c r="Z137" s="236"/>
      <c r="AA137" s="243"/>
      <c r="AT137" s="244" t="s">
        <v>172</v>
      </c>
      <c r="AU137" s="244" t="s">
        <v>125</v>
      </c>
      <c r="AV137" s="10" t="s">
        <v>25</v>
      </c>
      <c r="AW137" s="10" t="s">
        <v>173</v>
      </c>
      <c r="AX137" s="10" t="s">
        <v>84</v>
      </c>
      <c r="AY137" s="244" t="s">
        <v>164</v>
      </c>
    </row>
    <row r="138" s="10" customFormat="1" ht="22.5" customHeight="1">
      <c r="B138" s="235"/>
      <c r="C138" s="236"/>
      <c r="D138" s="236"/>
      <c r="E138" s="237" t="s">
        <v>23</v>
      </c>
      <c r="F138" s="245" t="s">
        <v>261</v>
      </c>
      <c r="G138" s="236"/>
      <c r="H138" s="236"/>
      <c r="I138" s="236"/>
      <c r="J138" s="236"/>
      <c r="K138" s="240" t="s">
        <v>23</v>
      </c>
      <c r="L138" s="236"/>
      <c r="M138" s="236"/>
      <c r="N138" s="236"/>
      <c r="O138" s="236"/>
      <c r="P138" s="236"/>
      <c r="Q138" s="236"/>
      <c r="R138" s="241"/>
      <c r="T138" s="242"/>
      <c r="U138" s="236"/>
      <c r="V138" s="236"/>
      <c r="W138" s="236"/>
      <c r="X138" s="236"/>
      <c r="Y138" s="236"/>
      <c r="Z138" s="236"/>
      <c r="AA138" s="243"/>
      <c r="AT138" s="244" t="s">
        <v>172</v>
      </c>
      <c r="AU138" s="244" t="s">
        <v>125</v>
      </c>
      <c r="AV138" s="10" t="s">
        <v>25</v>
      </c>
      <c r="AW138" s="10" t="s">
        <v>173</v>
      </c>
      <c r="AX138" s="10" t="s">
        <v>84</v>
      </c>
      <c r="AY138" s="244" t="s">
        <v>164</v>
      </c>
    </row>
    <row r="139" s="11" customFormat="1" ht="31.5" customHeight="1">
      <c r="B139" s="246"/>
      <c r="C139" s="247"/>
      <c r="D139" s="247"/>
      <c r="E139" s="248" t="s">
        <v>23</v>
      </c>
      <c r="F139" s="249" t="s">
        <v>262</v>
      </c>
      <c r="G139" s="247"/>
      <c r="H139" s="247"/>
      <c r="I139" s="247"/>
      <c r="J139" s="247"/>
      <c r="K139" s="250">
        <v>30</v>
      </c>
      <c r="L139" s="247"/>
      <c r="M139" s="247"/>
      <c r="N139" s="247"/>
      <c r="O139" s="247"/>
      <c r="P139" s="247"/>
      <c r="Q139" s="247"/>
      <c r="R139" s="251"/>
      <c r="T139" s="252"/>
      <c r="U139" s="247"/>
      <c r="V139" s="247"/>
      <c r="W139" s="247"/>
      <c r="X139" s="247"/>
      <c r="Y139" s="247"/>
      <c r="Z139" s="247"/>
      <c r="AA139" s="253"/>
      <c r="AT139" s="254" t="s">
        <v>172</v>
      </c>
      <c r="AU139" s="254" t="s">
        <v>125</v>
      </c>
      <c r="AV139" s="11" t="s">
        <v>125</v>
      </c>
      <c r="AW139" s="11" t="s">
        <v>173</v>
      </c>
      <c r="AX139" s="11" t="s">
        <v>84</v>
      </c>
      <c r="AY139" s="254" t="s">
        <v>164</v>
      </c>
    </row>
    <row r="140" s="10" customFormat="1" ht="22.5" customHeight="1">
      <c r="B140" s="235"/>
      <c r="C140" s="236"/>
      <c r="D140" s="236"/>
      <c r="E140" s="237" t="s">
        <v>23</v>
      </c>
      <c r="F140" s="245" t="s">
        <v>263</v>
      </c>
      <c r="G140" s="236"/>
      <c r="H140" s="236"/>
      <c r="I140" s="236"/>
      <c r="J140" s="236"/>
      <c r="K140" s="240" t="s">
        <v>23</v>
      </c>
      <c r="L140" s="236"/>
      <c r="M140" s="236"/>
      <c r="N140" s="236"/>
      <c r="O140" s="236"/>
      <c r="P140" s="236"/>
      <c r="Q140" s="236"/>
      <c r="R140" s="241"/>
      <c r="T140" s="242"/>
      <c r="U140" s="236"/>
      <c r="V140" s="236"/>
      <c r="W140" s="236"/>
      <c r="X140" s="236"/>
      <c r="Y140" s="236"/>
      <c r="Z140" s="236"/>
      <c r="AA140" s="243"/>
      <c r="AT140" s="244" t="s">
        <v>172</v>
      </c>
      <c r="AU140" s="244" t="s">
        <v>125</v>
      </c>
      <c r="AV140" s="10" t="s">
        <v>25</v>
      </c>
      <c r="AW140" s="10" t="s">
        <v>173</v>
      </c>
      <c r="AX140" s="10" t="s">
        <v>84</v>
      </c>
      <c r="AY140" s="244" t="s">
        <v>164</v>
      </c>
    </row>
    <row r="141" s="11" customFormat="1" ht="22.5" customHeight="1">
      <c r="B141" s="246"/>
      <c r="C141" s="247"/>
      <c r="D141" s="247"/>
      <c r="E141" s="248" t="s">
        <v>23</v>
      </c>
      <c r="F141" s="249" t="s">
        <v>264</v>
      </c>
      <c r="G141" s="247"/>
      <c r="H141" s="247"/>
      <c r="I141" s="247"/>
      <c r="J141" s="247"/>
      <c r="K141" s="250">
        <v>25.760000000000002</v>
      </c>
      <c r="L141" s="247"/>
      <c r="M141" s="247"/>
      <c r="N141" s="247"/>
      <c r="O141" s="247"/>
      <c r="P141" s="247"/>
      <c r="Q141" s="247"/>
      <c r="R141" s="251"/>
      <c r="T141" s="252"/>
      <c r="U141" s="247"/>
      <c r="V141" s="247"/>
      <c r="W141" s="247"/>
      <c r="X141" s="247"/>
      <c r="Y141" s="247"/>
      <c r="Z141" s="247"/>
      <c r="AA141" s="253"/>
      <c r="AT141" s="254" t="s">
        <v>172</v>
      </c>
      <c r="AU141" s="254" t="s">
        <v>125</v>
      </c>
      <c r="AV141" s="11" t="s">
        <v>125</v>
      </c>
      <c r="AW141" s="11" t="s">
        <v>173</v>
      </c>
      <c r="AX141" s="11" t="s">
        <v>84</v>
      </c>
      <c r="AY141" s="254" t="s">
        <v>164</v>
      </c>
    </row>
    <row r="142" s="10" customFormat="1" ht="22.5" customHeight="1">
      <c r="B142" s="235"/>
      <c r="C142" s="236"/>
      <c r="D142" s="236"/>
      <c r="E142" s="237" t="s">
        <v>23</v>
      </c>
      <c r="F142" s="245" t="s">
        <v>265</v>
      </c>
      <c r="G142" s="236"/>
      <c r="H142" s="236"/>
      <c r="I142" s="236"/>
      <c r="J142" s="236"/>
      <c r="K142" s="240" t="s">
        <v>23</v>
      </c>
      <c r="L142" s="236"/>
      <c r="M142" s="236"/>
      <c r="N142" s="236"/>
      <c r="O142" s="236"/>
      <c r="P142" s="236"/>
      <c r="Q142" s="236"/>
      <c r="R142" s="241"/>
      <c r="T142" s="242"/>
      <c r="U142" s="236"/>
      <c r="V142" s="236"/>
      <c r="W142" s="236"/>
      <c r="X142" s="236"/>
      <c r="Y142" s="236"/>
      <c r="Z142" s="236"/>
      <c r="AA142" s="243"/>
      <c r="AT142" s="244" t="s">
        <v>172</v>
      </c>
      <c r="AU142" s="244" t="s">
        <v>125</v>
      </c>
      <c r="AV142" s="10" t="s">
        <v>25</v>
      </c>
      <c r="AW142" s="10" t="s">
        <v>173</v>
      </c>
      <c r="AX142" s="10" t="s">
        <v>84</v>
      </c>
      <c r="AY142" s="244" t="s">
        <v>164</v>
      </c>
    </row>
    <row r="143" s="11" customFormat="1" ht="22.5" customHeight="1">
      <c r="B143" s="246"/>
      <c r="C143" s="247"/>
      <c r="D143" s="247"/>
      <c r="E143" s="248" t="s">
        <v>23</v>
      </c>
      <c r="F143" s="249" t="s">
        <v>266</v>
      </c>
      <c r="G143" s="247"/>
      <c r="H143" s="247"/>
      <c r="I143" s="247"/>
      <c r="J143" s="247"/>
      <c r="K143" s="250">
        <v>21.52</v>
      </c>
      <c r="L143" s="247"/>
      <c r="M143" s="247"/>
      <c r="N143" s="247"/>
      <c r="O143" s="247"/>
      <c r="P143" s="247"/>
      <c r="Q143" s="247"/>
      <c r="R143" s="251"/>
      <c r="T143" s="252"/>
      <c r="U143" s="247"/>
      <c r="V143" s="247"/>
      <c r="W143" s="247"/>
      <c r="X143" s="247"/>
      <c r="Y143" s="247"/>
      <c r="Z143" s="247"/>
      <c r="AA143" s="253"/>
      <c r="AT143" s="254" t="s">
        <v>172</v>
      </c>
      <c r="AU143" s="254" t="s">
        <v>125</v>
      </c>
      <c r="AV143" s="11" t="s">
        <v>125</v>
      </c>
      <c r="AW143" s="11" t="s">
        <v>173</v>
      </c>
      <c r="AX143" s="11" t="s">
        <v>84</v>
      </c>
      <c r="AY143" s="254" t="s">
        <v>164</v>
      </c>
    </row>
    <row r="144" s="10" customFormat="1" ht="22.5" customHeight="1">
      <c r="B144" s="235"/>
      <c r="C144" s="236"/>
      <c r="D144" s="236"/>
      <c r="E144" s="237" t="s">
        <v>23</v>
      </c>
      <c r="F144" s="245" t="s">
        <v>267</v>
      </c>
      <c r="G144" s="236"/>
      <c r="H144" s="236"/>
      <c r="I144" s="236"/>
      <c r="J144" s="236"/>
      <c r="K144" s="240" t="s">
        <v>23</v>
      </c>
      <c r="L144" s="236"/>
      <c r="M144" s="236"/>
      <c r="N144" s="236"/>
      <c r="O144" s="236"/>
      <c r="P144" s="236"/>
      <c r="Q144" s="236"/>
      <c r="R144" s="241"/>
      <c r="T144" s="242"/>
      <c r="U144" s="236"/>
      <c r="V144" s="236"/>
      <c r="W144" s="236"/>
      <c r="X144" s="236"/>
      <c r="Y144" s="236"/>
      <c r="Z144" s="236"/>
      <c r="AA144" s="243"/>
      <c r="AT144" s="244" t="s">
        <v>172</v>
      </c>
      <c r="AU144" s="244" t="s">
        <v>125</v>
      </c>
      <c r="AV144" s="10" t="s">
        <v>25</v>
      </c>
      <c r="AW144" s="10" t="s">
        <v>173</v>
      </c>
      <c r="AX144" s="10" t="s">
        <v>84</v>
      </c>
      <c r="AY144" s="244" t="s">
        <v>164</v>
      </c>
    </row>
    <row r="145" s="11" customFormat="1" ht="22.5" customHeight="1">
      <c r="B145" s="246"/>
      <c r="C145" s="247"/>
      <c r="D145" s="247"/>
      <c r="E145" s="248" t="s">
        <v>23</v>
      </c>
      <c r="F145" s="249" t="s">
        <v>268</v>
      </c>
      <c r="G145" s="247"/>
      <c r="H145" s="247"/>
      <c r="I145" s="247"/>
      <c r="J145" s="247"/>
      <c r="K145" s="250">
        <v>5.5199999999999996</v>
      </c>
      <c r="L145" s="247"/>
      <c r="M145" s="247"/>
      <c r="N145" s="247"/>
      <c r="O145" s="247"/>
      <c r="P145" s="247"/>
      <c r="Q145" s="247"/>
      <c r="R145" s="251"/>
      <c r="T145" s="252"/>
      <c r="U145" s="247"/>
      <c r="V145" s="247"/>
      <c r="W145" s="247"/>
      <c r="X145" s="247"/>
      <c r="Y145" s="247"/>
      <c r="Z145" s="247"/>
      <c r="AA145" s="253"/>
      <c r="AT145" s="254" t="s">
        <v>172</v>
      </c>
      <c r="AU145" s="254" t="s">
        <v>125</v>
      </c>
      <c r="AV145" s="11" t="s">
        <v>125</v>
      </c>
      <c r="AW145" s="11" t="s">
        <v>173</v>
      </c>
      <c r="AX145" s="11" t="s">
        <v>84</v>
      </c>
      <c r="AY145" s="254" t="s">
        <v>164</v>
      </c>
    </row>
    <row r="146" s="13" customFormat="1" ht="22.5" customHeight="1">
      <c r="B146" s="276"/>
      <c r="C146" s="277"/>
      <c r="D146" s="277"/>
      <c r="E146" s="278" t="s">
        <v>23</v>
      </c>
      <c r="F146" s="279" t="s">
        <v>259</v>
      </c>
      <c r="G146" s="277"/>
      <c r="H146" s="277"/>
      <c r="I146" s="277"/>
      <c r="J146" s="277"/>
      <c r="K146" s="280">
        <v>82.799999999999997</v>
      </c>
      <c r="L146" s="277"/>
      <c r="M146" s="277"/>
      <c r="N146" s="277"/>
      <c r="O146" s="277"/>
      <c r="P146" s="277"/>
      <c r="Q146" s="277"/>
      <c r="R146" s="281"/>
      <c r="T146" s="282"/>
      <c r="U146" s="277"/>
      <c r="V146" s="277"/>
      <c r="W146" s="277"/>
      <c r="X146" s="277"/>
      <c r="Y146" s="277"/>
      <c r="Z146" s="277"/>
      <c r="AA146" s="283"/>
      <c r="AT146" s="284" t="s">
        <v>172</v>
      </c>
      <c r="AU146" s="284" t="s">
        <v>125</v>
      </c>
      <c r="AV146" s="13" t="s">
        <v>192</v>
      </c>
      <c r="AW146" s="13" t="s">
        <v>173</v>
      </c>
      <c r="AX146" s="13" t="s">
        <v>84</v>
      </c>
      <c r="AY146" s="284" t="s">
        <v>164</v>
      </c>
    </row>
    <row r="147" s="12" customFormat="1" ht="22.5" customHeight="1">
      <c r="B147" s="255"/>
      <c r="C147" s="256"/>
      <c r="D147" s="256"/>
      <c r="E147" s="257" t="s">
        <v>23</v>
      </c>
      <c r="F147" s="258" t="s">
        <v>191</v>
      </c>
      <c r="G147" s="256"/>
      <c r="H147" s="256"/>
      <c r="I147" s="256"/>
      <c r="J147" s="256"/>
      <c r="K147" s="259">
        <v>162.70750000000001</v>
      </c>
      <c r="L147" s="256"/>
      <c r="M147" s="256"/>
      <c r="N147" s="256"/>
      <c r="O147" s="256"/>
      <c r="P147" s="256"/>
      <c r="Q147" s="256"/>
      <c r="R147" s="260"/>
      <c r="T147" s="261"/>
      <c r="U147" s="256"/>
      <c r="V147" s="256"/>
      <c r="W147" s="256"/>
      <c r="X147" s="256"/>
      <c r="Y147" s="256"/>
      <c r="Z147" s="256"/>
      <c r="AA147" s="262"/>
      <c r="AT147" s="263" t="s">
        <v>172</v>
      </c>
      <c r="AU147" s="263" t="s">
        <v>125</v>
      </c>
      <c r="AV147" s="12" t="s">
        <v>169</v>
      </c>
      <c r="AW147" s="12" t="s">
        <v>173</v>
      </c>
      <c r="AX147" s="12" t="s">
        <v>25</v>
      </c>
      <c r="AY147" s="263" t="s">
        <v>164</v>
      </c>
    </row>
    <row r="148" s="1" customFormat="1" ht="31.5" customHeight="1">
      <c r="B148" s="49"/>
      <c r="C148" s="224" t="s">
        <v>125</v>
      </c>
      <c r="D148" s="224" t="s">
        <v>165</v>
      </c>
      <c r="E148" s="225" t="s">
        <v>269</v>
      </c>
      <c r="F148" s="226" t="s">
        <v>270</v>
      </c>
      <c r="G148" s="226"/>
      <c r="H148" s="226"/>
      <c r="I148" s="226"/>
      <c r="J148" s="227" t="s">
        <v>168</v>
      </c>
      <c r="K148" s="228">
        <v>7.0350000000000001</v>
      </c>
      <c r="L148" s="229">
        <v>0</v>
      </c>
      <c r="M148" s="230"/>
      <c r="N148" s="231">
        <f>ROUND(L148*K148,2)</f>
        <v>0</v>
      </c>
      <c r="O148" s="231"/>
      <c r="P148" s="231"/>
      <c r="Q148" s="231"/>
      <c r="R148" s="51"/>
      <c r="T148" s="232" t="s">
        <v>23</v>
      </c>
      <c r="U148" s="59" t="s">
        <v>49</v>
      </c>
      <c r="V148" s="50"/>
      <c r="W148" s="233">
        <f>V148*K148</f>
        <v>0</v>
      </c>
      <c r="X148" s="233">
        <v>0</v>
      </c>
      <c r="Y148" s="233">
        <f>X148*K148</f>
        <v>0</v>
      </c>
      <c r="Z148" s="233">
        <v>0.030700000000000002</v>
      </c>
      <c r="AA148" s="234">
        <f>Z148*K148</f>
        <v>0</v>
      </c>
      <c r="AR148" s="24" t="s">
        <v>246</v>
      </c>
      <c r="AT148" s="24" t="s">
        <v>165</v>
      </c>
      <c r="AU148" s="24" t="s">
        <v>125</v>
      </c>
      <c r="AY148" s="24" t="s">
        <v>164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24" t="s">
        <v>25</v>
      </c>
      <c r="BK148" s="145">
        <f>ROUND(L148*K148,2)</f>
        <v>0</v>
      </c>
      <c r="BL148" s="24" t="s">
        <v>246</v>
      </c>
      <c r="BM148" s="24" t="s">
        <v>271</v>
      </c>
    </row>
    <row r="149" s="10" customFormat="1" ht="31.5" customHeight="1">
      <c r="B149" s="235"/>
      <c r="C149" s="236"/>
      <c r="D149" s="236"/>
      <c r="E149" s="237" t="s">
        <v>23</v>
      </c>
      <c r="F149" s="238" t="s">
        <v>272</v>
      </c>
      <c r="G149" s="239"/>
      <c r="H149" s="239"/>
      <c r="I149" s="239"/>
      <c r="J149" s="236"/>
      <c r="K149" s="240" t="s">
        <v>23</v>
      </c>
      <c r="L149" s="236"/>
      <c r="M149" s="236"/>
      <c r="N149" s="236"/>
      <c r="O149" s="236"/>
      <c r="P149" s="236"/>
      <c r="Q149" s="236"/>
      <c r="R149" s="241"/>
      <c r="T149" s="242"/>
      <c r="U149" s="236"/>
      <c r="V149" s="236"/>
      <c r="W149" s="236"/>
      <c r="X149" s="236"/>
      <c r="Y149" s="236"/>
      <c r="Z149" s="236"/>
      <c r="AA149" s="243"/>
      <c r="AT149" s="244" t="s">
        <v>172</v>
      </c>
      <c r="AU149" s="244" t="s">
        <v>125</v>
      </c>
      <c r="AV149" s="10" t="s">
        <v>25</v>
      </c>
      <c r="AW149" s="10" t="s">
        <v>173</v>
      </c>
      <c r="AX149" s="10" t="s">
        <v>84</v>
      </c>
      <c r="AY149" s="244" t="s">
        <v>164</v>
      </c>
    </row>
    <row r="150" s="10" customFormat="1" ht="22.5" customHeight="1">
      <c r="B150" s="235"/>
      <c r="C150" s="236"/>
      <c r="D150" s="236"/>
      <c r="E150" s="237" t="s">
        <v>23</v>
      </c>
      <c r="F150" s="245" t="s">
        <v>273</v>
      </c>
      <c r="G150" s="236"/>
      <c r="H150" s="236"/>
      <c r="I150" s="236"/>
      <c r="J150" s="236"/>
      <c r="K150" s="240" t="s">
        <v>23</v>
      </c>
      <c r="L150" s="236"/>
      <c r="M150" s="236"/>
      <c r="N150" s="236"/>
      <c r="O150" s="236"/>
      <c r="P150" s="236"/>
      <c r="Q150" s="236"/>
      <c r="R150" s="241"/>
      <c r="T150" s="242"/>
      <c r="U150" s="236"/>
      <c r="V150" s="236"/>
      <c r="W150" s="236"/>
      <c r="X150" s="236"/>
      <c r="Y150" s="236"/>
      <c r="Z150" s="236"/>
      <c r="AA150" s="243"/>
      <c r="AT150" s="244" t="s">
        <v>172</v>
      </c>
      <c r="AU150" s="244" t="s">
        <v>125</v>
      </c>
      <c r="AV150" s="10" t="s">
        <v>25</v>
      </c>
      <c r="AW150" s="10" t="s">
        <v>173</v>
      </c>
      <c r="AX150" s="10" t="s">
        <v>84</v>
      </c>
      <c r="AY150" s="244" t="s">
        <v>164</v>
      </c>
    </row>
    <row r="151" s="10" customFormat="1" ht="31.5" customHeight="1">
      <c r="B151" s="235"/>
      <c r="C151" s="236"/>
      <c r="D151" s="236"/>
      <c r="E151" s="237" t="s">
        <v>23</v>
      </c>
      <c r="F151" s="245" t="s">
        <v>274</v>
      </c>
      <c r="G151" s="236"/>
      <c r="H151" s="236"/>
      <c r="I151" s="236"/>
      <c r="J151" s="236"/>
      <c r="K151" s="240" t="s">
        <v>23</v>
      </c>
      <c r="L151" s="236"/>
      <c r="M151" s="236"/>
      <c r="N151" s="236"/>
      <c r="O151" s="236"/>
      <c r="P151" s="236"/>
      <c r="Q151" s="236"/>
      <c r="R151" s="241"/>
      <c r="T151" s="242"/>
      <c r="U151" s="236"/>
      <c r="V151" s="236"/>
      <c r="W151" s="236"/>
      <c r="X151" s="236"/>
      <c r="Y151" s="236"/>
      <c r="Z151" s="236"/>
      <c r="AA151" s="243"/>
      <c r="AT151" s="244" t="s">
        <v>172</v>
      </c>
      <c r="AU151" s="244" t="s">
        <v>125</v>
      </c>
      <c r="AV151" s="10" t="s">
        <v>25</v>
      </c>
      <c r="AW151" s="10" t="s">
        <v>173</v>
      </c>
      <c r="AX151" s="10" t="s">
        <v>84</v>
      </c>
      <c r="AY151" s="244" t="s">
        <v>164</v>
      </c>
    </row>
    <row r="152" s="10" customFormat="1" ht="22.5" customHeight="1">
      <c r="B152" s="235"/>
      <c r="C152" s="236"/>
      <c r="D152" s="236"/>
      <c r="E152" s="237" t="s">
        <v>23</v>
      </c>
      <c r="F152" s="245" t="s">
        <v>261</v>
      </c>
      <c r="G152" s="236"/>
      <c r="H152" s="236"/>
      <c r="I152" s="236"/>
      <c r="J152" s="236"/>
      <c r="K152" s="240" t="s">
        <v>23</v>
      </c>
      <c r="L152" s="236"/>
      <c r="M152" s="236"/>
      <c r="N152" s="236"/>
      <c r="O152" s="236"/>
      <c r="P152" s="236"/>
      <c r="Q152" s="236"/>
      <c r="R152" s="241"/>
      <c r="T152" s="242"/>
      <c r="U152" s="236"/>
      <c r="V152" s="236"/>
      <c r="W152" s="236"/>
      <c r="X152" s="236"/>
      <c r="Y152" s="236"/>
      <c r="Z152" s="236"/>
      <c r="AA152" s="243"/>
      <c r="AT152" s="244" t="s">
        <v>172</v>
      </c>
      <c r="AU152" s="244" t="s">
        <v>125</v>
      </c>
      <c r="AV152" s="10" t="s">
        <v>25</v>
      </c>
      <c r="AW152" s="10" t="s">
        <v>173</v>
      </c>
      <c r="AX152" s="10" t="s">
        <v>84</v>
      </c>
      <c r="AY152" s="244" t="s">
        <v>164</v>
      </c>
    </row>
    <row r="153" s="10" customFormat="1" ht="31.5" customHeight="1">
      <c r="B153" s="235"/>
      <c r="C153" s="236"/>
      <c r="D153" s="236"/>
      <c r="E153" s="237" t="s">
        <v>23</v>
      </c>
      <c r="F153" s="245" t="s">
        <v>275</v>
      </c>
      <c r="G153" s="236"/>
      <c r="H153" s="236"/>
      <c r="I153" s="236"/>
      <c r="J153" s="236"/>
      <c r="K153" s="240" t="s">
        <v>23</v>
      </c>
      <c r="L153" s="236"/>
      <c r="M153" s="236"/>
      <c r="N153" s="236"/>
      <c r="O153" s="236"/>
      <c r="P153" s="236"/>
      <c r="Q153" s="236"/>
      <c r="R153" s="241"/>
      <c r="T153" s="242"/>
      <c r="U153" s="236"/>
      <c r="V153" s="236"/>
      <c r="W153" s="236"/>
      <c r="X153" s="236"/>
      <c r="Y153" s="236"/>
      <c r="Z153" s="236"/>
      <c r="AA153" s="243"/>
      <c r="AT153" s="244" t="s">
        <v>172</v>
      </c>
      <c r="AU153" s="244" t="s">
        <v>125</v>
      </c>
      <c r="AV153" s="10" t="s">
        <v>25</v>
      </c>
      <c r="AW153" s="10" t="s">
        <v>173</v>
      </c>
      <c r="AX153" s="10" t="s">
        <v>84</v>
      </c>
      <c r="AY153" s="244" t="s">
        <v>164</v>
      </c>
    </row>
    <row r="154" s="11" customFormat="1" ht="22.5" customHeight="1">
      <c r="B154" s="246"/>
      <c r="C154" s="247"/>
      <c r="D154" s="247"/>
      <c r="E154" s="248" t="s">
        <v>23</v>
      </c>
      <c r="F154" s="249" t="s">
        <v>276</v>
      </c>
      <c r="G154" s="247"/>
      <c r="H154" s="247"/>
      <c r="I154" s="247"/>
      <c r="J154" s="247"/>
      <c r="K154" s="250">
        <v>2.3999999999999999</v>
      </c>
      <c r="L154" s="247"/>
      <c r="M154" s="247"/>
      <c r="N154" s="247"/>
      <c r="O154" s="247"/>
      <c r="P154" s="247"/>
      <c r="Q154" s="247"/>
      <c r="R154" s="251"/>
      <c r="T154" s="252"/>
      <c r="U154" s="247"/>
      <c r="V154" s="247"/>
      <c r="W154" s="247"/>
      <c r="X154" s="247"/>
      <c r="Y154" s="247"/>
      <c r="Z154" s="247"/>
      <c r="AA154" s="253"/>
      <c r="AT154" s="254" t="s">
        <v>172</v>
      </c>
      <c r="AU154" s="254" t="s">
        <v>125</v>
      </c>
      <c r="AV154" s="11" t="s">
        <v>125</v>
      </c>
      <c r="AW154" s="11" t="s">
        <v>173</v>
      </c>
      <c r="AX154" s="11" t="s">
        <v>84</v>
      </c>
      <c r="AY154" s="254" t="s">
        <v>164</v>
      </c>
    </row>
    <row r="155" s="10" customFormat="1" ht="22.5" customHeight="1">
      <c r="B155" s="235"/>
      <c r="C155" s="236"/>
      <c r="D155" s="236"/>
      <c r="E155" s="237" t="s">
        <v>23</v>
      </c>
      <c r="F155" s="245" t="s">
        <v>277</v>
      </c>
      <c r="G155" s="236"/>
      <c r="H155" s="236"/>
      <c r="I155" s="236"/>
      <c r="J155" s="236"/>
      <c r="K155" s="240" t="s">
        <v>23</v>
      </c>
      <c r="L155" s="236"/>
      <c r="M155" s="236"/>
      <c r="N155" s="236"/>
      <c r="O155" s="236"/>
      <c r="P155" s="236"/>
      <c r="Q155" s="236"/>
      <c r="R155" s="241"/>
      <c r="T155" s="242"/>
      <c r="U155" s="236"/>
      <c r="V155" s="236"/>
      <c r="W155" s="236"/>
      <c r="X155" s="236"/>
      <c r="Y155" s="236"/>
      <c r="Z155" s="236"/>
      <c r="AA155" s="243"/>
      <c r="AT155" s="244" t="s">
        <v>172</v>
      </c>
      <c r="AU155" s="244" t="s">
        <v>125</v>
      </c>
      <c r="AV155" s="10" t="s">
        <v>25</v>
      </c>
      <c r="AW155" s="10" t="s">
        <v>173</v>
      </c>
      <c r="AX155" s="10" t="s">
        <v>84</v>
      </c>
      <c r="AY155" s="244" t="s">
        <v>164</v>
      </c>
    </row>
    <row r="156" s="11" customFormat="1" ht="22.5" customHeight="1">
      <c r="B156" s="246"/>
      <c r="C156" s="247"/>
      <c r="D156" s="247"/>
      <c r="E156" s="248" t="s">
        <v>23</v>
      </c>
      <c r="F156" s="249" t="s">
        <v>278</v>
      </c>
      <c r="G156" s="247"/>
      <c r="H156" s="247"/>
      <c r="I156" s="247"/>
      <c r="J156" s="247"/>
      <c r="K156" s="250">
        <v>0.95999999999999996</v>
      </c>
      <c r="L156" s="247"/>
      <c r="M156" s="247"/>
      <c r="N156" s="247"/>
      <c r="O156" s="247"/>
      <c r="P156" s="247"/>
      <c r="Q156" s="247"/>
      <c r="R156" s="251"/>
      <c r="T156" s="252"/>
      <c r="U156" s="247"/>
      <c r="V156" s="247"/>
      <c r="W156" s="247"/>
      <c r="X156" s="247"/>
      <c r="Y156" s="247"/>
      <c r="Z156" s="247"/>
      <c r="AA156" s="253"/>
      <c r="AT156" s="254" t="s">
        <v>172</v>
      </c>
      <c r="AU156" s="254" t="s">
        <v>125</v>
      </c>
      <c r="AV156" s="11" t="s">
        <v>125</v>
      </c>
      <c r="AW156" s="11" t="s">
        <v>173</v>
      </c>
      <c r="AX156" s="11" t="s">
        <v>84</v>
      </c>
      <c r="AY156" s="254" t="s">
        <v>164</v>
      </c>
    </row>
    <row r="157" s="10" customFormat="1" ht="22.5" customHeight="1">
      <c r="B157" s="235"/>
      <c r="C157" s="236"/>
      <c r="D157" s="236"/>
      <c r="E157" s="237" t="s">
        <v>23</v>
      </c>
      <c r="F157" s="245" t="s">
        <v>279</v>
      </c>
      <c r="G157" s="236"/>
      <c r="H157" s="236"/>
      <c r="I157" s="236"/>
      <c r="J157" s="236"/>
      <c r="K157" s="240" t="s">
        <v>23</v>
      </c>
      <c r="L157" s="236"/>
      <c r="M157" s="236"/>
      <c r="N157" s="236"/>
      <c r="O157" s="236"/>
      <c r="P157" s="236"/>
      <c r="Q157" s="236"/>
      <c r="R157" s="241"/>
      <c r="T157" s="242"/>
      <c r="U157" s="236"/>
      <c r="V157" s="236"/>
      <c r="W157" s="236"/>
      <c r="X157" s="236"/>
      <c r="Y157" s="236"/>
      <c r="Z157" s="236"/>
      <c r="AA157" s="243"/>
      <c r="AT157" s="244" t="s">
        <v>172</v>
      </c>
      <c r="AU157" s="244" t="s">
        <v>125</v>
      </c>
      <c r="AV157" s="10" t="s">
        <v>25</v>
      </c>
      <c r="AW157" s="10" t="s">
        <v>173</v>
      </c>
      <c r="AX157" s="10" t="s">
        <v>84</v>
      </c>
      <c r="AY157" s="244" t="s">
        <v>164</v>
      </c>
    </row>
    <row r="158" s="11" customFormat="1" ht="22.5" customHeight="1">
      <c r="B158" s="246"/>
      <c r="C158" s="247"/>
      <c r="D158" s="247"/>
      <c r="E158" s="248" t="s">
        <v>23</v>
      </c>
      <c r="F158" s="249" t="s">
        <v>280</v>
      </c>
      <c r="G158" s="247"/>
      <c r="H158" s="247"/>
      <c r="I158" s="247"/>
      <c r="J158" s="247"/>
      <c r="K158" s="250">
        <v>0.47999999999999998</v>
      </c>
      <c r="L158" s="247"/>
      <c r="M158" s="247"/>
      <c r="N158" s="247"/>
      <c r="O158" s="247"/>
      <c r="P158" s="247"/>
      <c r="Q158" s="247"/>
      <c r="R158" s="251"/>
      <c r="T158" s="252"/>
      <c r="U158" s="247"/>
      <c r="V158" s="247"/>
      <c r="W158" s="247"/>
      <c r="X158" s="247"/>
      <c r="Y158" s="247"/>
      <c r="Z158" s="247"/>
      <c r="AA158" s="253"/>
      <c r="AT158" s="254" t="s">
        <v>172</v>
      </c>
      <c r="AU158" s="254" t="s">
        <v>125</v>
      </c>
      <c r="AV158" s="11" t="s">
        <v>125</v>
      </c>
      <c r="AW158" s="11" t="s">
        <v>173</v>
      </c>
      <c r="AX158" s="11" t="s">
        <v>84</v>
      </c>
      <c r="AY158" s="254" t="s">
        <v>164</v>
      </c>
    </row>
    <row r="159" s="10" customFormat="1" ht="22.5" customHeight="1">
      <c r="B159" s="235"/>
      <c r="C159" s="236"/>
      <c r="D159" s="236"/>
      <c r="E159" s="237" t="s">
        <v>23</v>
      </c>
      <c r="F159" s="245" t="s">
        <v>263</v>
      </c>
      <c r="G159" s="236"/>
      <c r="H159" s="236"/>
      <c r="I159" s="236"/>
      <c r="J159" s="236"/>
      <c r="K159" s="240" t="s">
        <v>23</v>
      </c>
      <c r="L159" s="236"/>
      <c r="M159" s="236"/>
      <c r="N159" s="236"/>
      <c r="O159" s="236"/>
      <c r="P159" s="236"/>
      <c r="Q159" s="236"/>
      <c r="R159" s="241"/>
      <c r="T159" s="242"/>
      <c r="U159" s="236"/>
      <c r="V159" s="236"/>
      <c r="W159" s="236"/>
      <c r="X159" s="236"/>
      <c r="Y159" s="236"/>
      <c r="Z159" s="236"/>
      <c r="AA159" s="243"/>
      <c r="AT159" s="244" t="s">
        <v>172</v>
      </c>
      <c r="AU159" s="244" t="s">
        <v>125</v>
      </c>
      <c r="AV159" s="10" t="s">
        <v>25</v>
      </c>
      <c r="AW159" s="10" t="s">
        <v>173</v>
      </c>
      <c r="AX159" s="10" t="s">
        <v>84</v>
      </c>
      <c r="AY159" s="244" t="s">
        <v>164</v>
      </c>
    </row>
    <row r="160" s="10" customFormat="1" ht="22.5" customHeight="1">
      <c r="B160" s="235"/>
      <c r="C160" s="236"/>
      <c r="D160" s="236"/>
      <c r="E160" s="237" t="s">
        <v>23</v>
      </c>
      <c r="F160" s="245" t="s">
        <v>281</v>
      </c>
      <c r="G160" s="236"/>
      <c r="H160" s="236"/>
      <c r="I160" s="236"/>
      <c r="J160" s="236"/>
      <c r="K160" s="240" t="s">
        <v>23</v>
      </c>
      <c r="L160" s="236"/>
      <c r="M160" s="236"/>
      <c r="N160" s="236"/>
      <c r="O160" s="236"/>
      <c r="P160" s="236"/>
      <c r="Q160" s="236"/>
      <c r="R160" s="241"/>
      <c r="T160" s="242"/>
      <c r="U160" s="236"/>
      <c r="V160" s="236"/>
      <c r="W160" s="236"/>
      <c r="X160" s="236"/>
      <c r="Y160" s="236"/>
      <c r="Z160" s="236"/>
      <c r="AA160" s="243"/>
      <c r="AT160" s="244" t="s">
        <v>172</v>
      </c>
      <c r="AU160" s="244" t="s">
        <v>125</v>
      </c>
      <c r="AV160" s="10" t="s">
        <v>25</v>
      </c>
      <c r="AW160" s="10" t="s">
        <v>173</v>
      </c>
      <c r="AX160" s="10" t="s">
        <v>84</v>
      </c>
      <c r="AY160" s="244" t="s">
        <v>164</v>
      </c>
    </row>
    <row r="161" s="11" customFormat="1" ht="22.5" customHeight="1">
      <c r="B161" s="246"/>
      <c r="C161" s="247"/>
      <c r="D161" s="247"/>
      <c r="E161" s="248" t="s">
        <v>23</v>
      </c>
      <c r="F161" s="249" t="s">
        <v>280</v>
      </c>
      <c r="G161" s="247"/>
      <c r="H161" s="247"/>
      <c r="I161" s="247"/>
      <c r="J161" s="247"/>
      <c r="K161" s="250">
        <v>0.47999999999999998</v>
      </c>
      <c r="L161" s="247"/>
      <c r="M161" s="247"/>
      <c r="N161" s="247"/>
      <c r="O161" s="247"/>
      <c r="P161" s="247"/>
      <c r="Q161" s="247"/>
      <c r="R161" s="251"/>
      <c r="T161" s="252"/>
      <c r="U161" s="247"/>
      <c r="V161" s="247"/>
      <c r="W161" s="247"/>
      <c r="X161" s="247"/>
      <c r="Y161" s="247"/>
      <c r="Z161" s="247"/>
      <c r="AA161" s="253"/>
      <c r="AT161" s="254" t="s">
        <v>172</v>
      </c>
      <c r="AU161" s="254" t="s">
        <v>125</v>
      </c>
      <c r="AV161" s="11" t="s">
        <v>125</v>
      </c>
      <c r="AW161" s="11" t="s">
        <v>173</v>
      </c>
      <c r="AX161" s="11" t="s">
        <v>84</v>
      </c>
      <c r="AY161" s="254" t="s">
        <v>164</v>
      </c>
    </row>
    <row r="162" s="10" customFormat="1" ht="22.5" customHeight="1">
      <c r="B162" s="235"/>
      <c r="C162" s="236"/>
      <c r="D162" s="236"/>
      <c r="E162" s="237" t="s">
        <v>23</v>
      </c>
      <c r="F162" s="245" t="s">
        <v>282</v>
      </c>
      <c r="G162" s="236"/>
      <c r="H162" s="236"/>
      <c r="I162" s="236"/>
      <c r="J162" s="236"/>
      <c r="K162" s="240" t="s">
        <v>23</v>
      </c>
      <c r="L162" s="236"/>
      <c r="M162" s="236"/>
      <c r="N162" s="236"/>
      <c r="O162" s="236"/>
      <c r="P162" s="236"/>
      <c r="Q162" s="236"/>
      <c r="R162" s="241"/>
      <c r="T162" s="242"/>
      <c r="U162" s="236"/>
      <c r="V162" s="236"/>
      <c r="W162" s="236"/>
      <c r="X162" s="236"/>
      <c r="Y162" s="236"/>
      <c r="Z162" s="236"/>
      <c r="AA162" s="243"/>
      <c r="AT162" s="244" t="s">
        <v>172</v>
      </c>
      <c r="AU162" s="244" t="s">
        <v>125</v>
      </c>
      <c r="AV162" s="10" t="s">
        <v>25</v>
      </c>
      <c r="AW162" s="10" t="s">
        <v>173</v>
      </c>
      <c r="AX162" s="10" t="s">
        <v>84</v>
      </c>
      <c r="AY162" s="244" t="s">
        <v>164</v>
      </c>
    </row>
    <row r="163" s="11" customFormat="1" ht="22.5" customHeight="1">
      <c r="B163" s="246"/>
      <c r="C163" s="247"/>
      <c r="D163" s="247"/>
      <c r="E163" s="248" t="s">
        <v>23</v>
      </c>
      <c r="F163" s="249" t="s">
        <v>280</v>
      </c>
      <c r="G163" s="247"/>
      <c r="H163" s="247"/>
      <c r="I163" s="247"/>
      <c r="J163" s="247"/>
      <c r="K163" s="250">
        <v>0.47999999999999998</v>
      </c>
      <c r="L163" s="247"/>
      <c r="M163" s="247"/>
      <c r="N163" s="247"/>
      <c r="O163" s="247"/>
      <c r="P163" s="247"/>
      <c r="Q163" s="247"/>
      <c r="R163" s="251"/>
      <c r="T163" s="252"/>
      <c r="U163" s="247"/>
      <c r="V163" s="247"/>
      <c r="W163" s="247"/>
      <c r="X163" s="247"/>
      <c r="Y163" s="247"/>
      <c r="Z163" s="247"/>
      <c r="AA163" s="253"/>
      <c r="AT163" s="254" t="s">
        <v>172</v>
      </c>
      <c r="AU163" s="254" t="s">
        <v>125</v>
      </c>
      <c r="AV163" s="11" t="s">
        <v>125</v>
      </c>
      <c r="AW163" s="11" t="s">
        <v>173</v>
      </c>
      <c r="AX163" s="11" t="s">
        <v>84</v>
      </c>
      <c r="AY163" s="254" t="s">
        <v>164</v>
      </c>
    </row>
    <row r="164" s="10" customFormat="1" ht="22.5" customHeight="1">
      <c r="B164" s="235"/>
      <c r="C164" s="236"/>
      <c r="D164" s="236"/>
      <c r="E164" s="237" t="s">
        <v>23</v>
      </c>
      <c r="F164" s="245" t="s">
        <v>283</v>
      </c>
      <c r="G164" s="236"/>
      <c r="H164" s="236"/>
      <c r="I164" s="236"/>
      <c r="J164" s="236"/>
      <c r="K164" s="240" t="s">
        <v>23</v>
      </c>
      <c r="L164" s="236"/>
      <c r="M164" s="236"/>
      <c r="N164" s="236"/>
      <c r="O164" s="236"/>
      <c r="P164" s="236"/>
      <c r="Q164" s="236"/>
      <c r="R164" s="241"/>
      <c r="T164" s="242"/>
      <c r="U164" s="236"/>
      <c r="V164" s="236"/>
      <c r="W164" s="236"/>
      <c r="X164" s="236"/>
      <c r="Y164" s="236"/>
      <c r="Z164" s="236"/>
      <c r="AA164" s="243"/>
      <c r="AT164" s="244" t="s">
        <v>172</v>
      </c>
      <c r="AU164" s="244" t="s">
        <v>125</v>
      </c>
      <c r="AV164" s="10" t="s">
        <v>25</v>
      </c>
      <c r="AW164" s="10" t="s">
        <v>173</v>
      </c>
      <c r="AX164" s="10" t="s">
        <v>84</v>
      </c>
      <c r="AY164" s="244" t="s">
        <v>164</v>
      </c>
    </row>
    <row r="165" s="11" customFormat="1" ht="22.5" customHeight="1">
      <c r="B165" s="246"/>
      <c r="C165" s="247"/>
      <c r="D165" s="247"/>
      <c r="E165" s="248" t="s">
        <v>23</v>
      </c>
      <c r="F165" s="249" t="s">
        <v>280</v>
      </c>
      <c r="G165" s="247"/>
      <c r="H165" s="247"/>
      <c r="I165" s="247"/>
      <c r="J165" s="247"/>
      <c r="K165" s="250">
        <v>0.47999999999999998</v>
      </c>
      <c r="L165" s="247"/>
      <c r="M165" s="247"/>
      <c r="N165" s="247"/>
      <c r="O165" s="247"/>
      <c r="P165" s="247"/>
      <c r="Q165" s="247"/>
      <c r="R165" s="251"/>
      <c r="T165" s="252"/>
      <c r="U165" s="247"/>
      <c r="V165" s="247"/>
      <c r="W165" s="247"/>
      <c r="X165" s="247"/>
      <c r="Y165" s="247"/>
      <c r="Z165" s="247"/>
      <c r="AA165" s="253"/>
      <c r="AT165" s="254" t="s">
        <v>172</v>
      </c>
      <c r="AU165" s="254" t="s">
        <v>125</v>
      </c>
      <c r="AV165" s="11" t="s">
        <v>125</v>
      </c>
      <c r="AW165" s="11" t="s">
        <v>173</v>
      </c>
      <c r="AX165" s="11" t="s">
        <v>84</v>
      </c>
      <c r="AY165" s="254" t="s">
        <v>164</v>
      </c>
    </row>
    <row r="166" s="10" customFormat="1" ht="22.5" customHeight="1">
      <c r="B166" s="235"/>
      <c r="C166" s="236"/>
      <c r="D166" s="236"/>
      <c r="E166" s="237" t="s">
        <v>23</v>
      </c>
      <c r="F166" s="245" t="s">
        <v>265</v>
      </c>
      <c r="G166" s="236"/>
      <c r="H166" s="236"/>
      <c r="I166" s="236"/>
      <c r="J166" s="236"/>
      <c r="K166" s="240" t="s">
        <v>23</v>
      </c>
      <c r="L166" s="236"/>
      <c r="M166" s="236"/>
      <c r="N166" s="236"/>
      <c r="O166" s="236"/>
      <c r="P166" s="236"/>
      <c r="Q166" s="236"/>
      <c r="R166" s="241"/>
      <c r="T166" s="242"/>
      <c r="U166" s="236"/>
      <c r="V166" s="236"/>
      <c r="W166" s="236"/>
      <c r="X166" s="236"/>
      <c r="Y166" s="236"/>
      <c r="Z166" s="236"/>
      <c r="AA166" s="243"/>
      <c r="AT166" s="244" t="s">
        <v>172</v>
      </c>
      <c r="AU166" s="244" t="s">
        <v>125</v>
      </c>
      <c r="AV166" s="10" t="s">
        <v>25</v>
      </c>
      <c r="AW166" s="10" t="s">
        <v>173</v>
      </c>
      <c r="AX166" s="10" t="s">
        <v>84</v>
      </c>
      <c r="AY166" s="244" t="s">
        <v>164</v>
      </c>
    </row>
    <row r="167" s="10" customFormat="1" ht="22.5" customHeight="1">
      <c r="B167" s="235"/>
      <c r="C167" s="236"/>
      <c r="D167" s="236"/>
      <c r="E167" s="237" t="s">
        <v>23</v>
      </c>
      <c r="F167" s="245" t="s">
        <v>284</v>
      </c>
      <c r="G167" s="236"/>
      <c r="H167" s="236"/>
      <c r="I167" s="236"/>
      <c r="J167" s="236"/>
      <c r="K167" s="240" t="s">
        <v>23</v>
      </c>
      <c r="L167" s="236"/>
      <c r="M167" s="236"/>
      <c r="N167" s="236"/>
      <c r="O167" s="236"/>
      <c r="P167" s="236"/>
      <c r="Q167" s="236"/>
      <c r="R167" s="241"/>
      <c r="T167" s="242"/>
      <c r="U167" s="236"/>
      <c r="V167" s="236"/>
      <c r="W167" s="236"/>
      <c r="X167" s="236"/>
      <c r="Y167" s="236"/>
      <c r="Z167" s="236"/>
      <c r="AA167" s="243"/>
      <c r="AT167" s="244" t="s">
        <v>172</v>
      </c>
      <c r="AU167" s="244" t="s">
        <v>125</v>
      </c>
      <c r="AV167" s="10" t="s">
        <v>25</v>
      </c>
      <c r="AW167" s="10" t="s">
        <v>173</v>
      </c>
      <c r="AX167" s="10" t="s">
        <v>84</v>
      </c>
      <c r="AY167" s="244" t="s">
        <v>164</v>
      </c>
    </row>
    <row r="168" s="11" customFormat="1" ht="22.5" customHeight="1">
      <c r="B168" s="246"/>
      <c r="C168" s="247"/>
      <c r="D168" s="247"/>
      <c r="E168" s="248" t="s">
        <v>23</v>
      </c>
      <c r="F168" s="249" t="s">
        <v>285</v>
      </c>
      <c r="G168" s="247"/>
      <c r="H168" s="247"/>
      <c r="I168" s="247"/>
      <c r="J168" s="247"/>
      <c r="K168" s="250">
        <v>0.32500000000000001</v>
      </c>
      <c r="L168" s="247"/>
      <c r="M168" s="247"/>
      <c r="N168" s="247"/>
      <c r="O168" s="247"/>
      <c r="P168" s="247"/>
      <c r="Q168" s="247"/>
      <c r="R168" s="251"/>
      <c r="T168" s="252"/>
      <c r="U168" s="247"/>
      <c r="V168" s="247"/>
      <c r="W168" s="247"/>
      <c r="X168" s="247"/>
      <c r="Y168" s="247"/>
      <c r="Z168" s="247"/>
      <c r="AA168" s="253"/>
      <c r="AT168" s="254" t="s">
        <v>172</v>
      </c>
      <c r="AU168" s="254" t="s">
        <v>125</v>
      </c>
      <c r="AV168" s="11" t="s">
        <v>125</v>
      </c>
      <c r="AW168" s="11" t="s">
        <v>173</v>
      </c>
      <c r="AX168" s="11" t="s">
        <v>84</v>
      </c>
      <c r="AY168" s="254" t="s">
        <v>164</v>
      </c>
    </row>
    <row r="169" s="10" customFormat="1" ht="22.5" customHeight="1">
      <c r="B169" s="235"/>
      <c r="C169" s="236"/>
      <c r="D169" s="236"/>
      <c r="E169" s="237" t="s">
        <v>23</v>
      </c>
      <c r="F169" s="245" t="s">
        <v>286</v>
      </c>
      <c r="G169" s="236"/>
      <c r="H169" s="236"/>
      <c r="I169" s="236"/>
      <c r="J169" s="236"/>
      <c r="K169" s="240" t="s">
        <v>23</v>
      </c>
      <c r="L169" s="236"/>
      <c r="M169" s="236"/>
      <c r="N169" s="236"/>
      <c r="O169" s="236"/>
      <c r="P169" s="236"/>
      <c r="Q169" s="236"/>
      <c r="R169" s="241"/>
      <c r="T169" s="242"/>
      <c r="U169" s="236"/>
      <c r="V169" s="236"/>
      <c r="W169" s="236"/>
      <c r="X169" s="236"/>
      <c r="Y169" s="236"/>
      <c r="Z169" s="236"/>
      <c r="AA169" s="243"/>
      <c r="AT169" s="244" t="s">
        <v>172</v>
      </c>
      <c r="AU169" s="244" t="s">
        <v>125</v>
      </c>
      <c r="AV169" s="10" t="s">
        <v>25</v>
      </c>
      <c r="AW169" s="10" t="s">
        <v>173</v>
      </c>
      <c r="AX169" s="10" t="s">
        <v>84</v>
      </c>
      <c r="AY169" s="244" t="s">
        <v>164</v>
      </c>
    </row>
    <row r="170" s="11" customFormat="1" ht="22.5" customHeight="1">
      <c r="B170" s="246"/>
      <c r="C170" s="247"/>
      <c r="D170" s="247"/>
      <c r="E170" s="248" t="s">
        <v>23</v>
      </c>
      <c r="F170" s="249" t="s">
        <v>287</v>
      </c>
      <c r="G170" s="247"/>
      <c r="H170" s="247"/>
      <c r="I170" s="247"/>
      <c r="J170" s="247"/>
      <c r="K170" s="250">
        <v>1.4299999999999999</v>
      </c>
      <c r="L170" s="247"/>
      <c r="M170" s="247"/>
      <c r="N170" s="247"/>
      <c r="O170" s="247"/>
      <c r="P170" s="247"/>
      <c r="Q170" s="247"/>
      <c r="R170" s="251"/>
      <c r="T170" s="252"/>
      <c r="U170" s="247"/>
      <c r="V170" s="247"/>
      <c r="W170" s="247"/>
      <c r="X170" s="247"/>
      <c r="Y170" s="247"/>
      <c r="Z170" s="247"/>
      <c r="AA170" s="253"/>
      <c r="AT170" s="254" t="s">
        <v>172</v>
      </c>
      <c r="AU170" s="254" t="s">
        <v>125</v>
      </c>
      <c r="AV170" s="11" t="s">
        <v>125</v>
      </c>
      <c r="AW170" s="11" t="s">
        <v>173</v>
      </c>
      <c r="AX170" s="11" t="s">
        <v>84</v>
      </c>
      <c r="AY170" s="254" t="s">
        <v>164</v>
      </c>
    </row>
    <row r="171" s="12" customFormat="1" ht="22.5" customHeight="1">
      <c r="B171" s="255"/>
      <c r="C171" s="256"/>
      <c r="D171" s="256"/>
      <c r="E171" s="257" t="s">
        <v>23</v>
      </c>
      <c r="F171" s="258" t="s">
        <v>191</v>
      </c>
      <c r="G171" s="256"/>
      <c r="H171" s="256"/>
      <c r="I171" s="256"/>
      <c r="J171" s="256"/>
      <c r="K171" s="259">
        <v>7.0350000000000001</v>
      </c>
      <c r="L171" s="256"/>
      <c r="M171" s="256"/>
      <c r="N171" s="256"/>
      <c r="O171" s="256"/>
      <c r="P171" s="256"/>
      <c r="Q171" s="256"/>
      <c r="R171" s="260"/>
      <c r="T171" s="261"/>
      <c r="U171" s="256"/>
      <c r="V171" s="256"/>
      <c r="W171" s="256"/>
      <c r="X171" s="256"/>
      <c r="Y171" s="256"/>
      <c r="Z171" s="256"/>
      <c r="AA171" s="262"/>
      <c r="AT171" s="263" t="s">
        <v>172</v>
      </c>
      <c r="AU171" s="263" t="s">
        <v>125</v>
      </c>
      <c r="AV171" s="12" t="s">
        <v>169</v>
      </c>
      <c r="AW171" s="12" t="s">
        <v>173</v>
      </c>
      <c r="AX171" s="12" t="s">
        <v>25</v>
      </c>
      <c r="AY171" s="263" t="s">
        <v>164</v>
      </c>
    </row>
    <row r="172" s="1" customFormat="1" ht="31.5" customHeight="1">
      <c r="B172" s="49"/>
      <c r="C172" s="224" t="s">
        <v>192</v>
      </c>
      <c r="D172" s="224" t="s">
        <v>165</v>
      </c>
      <c r="E172" s="225" t="s">
        <v>288</v>
      </c>
      <c r="F172" s="226" t="s">
        <v>289</v>
      </c>
      <c r="G172" s="226"/>
      <c r="H172" s="226"/>
      <c r="I172" s="226"/>
      <c r="J172" s="227" t="s">
        <v>290</v>
      </c>
      <c r="K172" s="228">
        <v>37</v>
      </c>
      <c r="L172" s="229">
        <v>0</v>
      </c>
      <c r="M172" s="230"/>
      <c r="N172" s="231">
        <f>ROUND(L172*K172,2)</f>
        <v>0</v>
      </c>
      <c r="O172" s="231"/>
      <c r="P172" s="231"/>
      <c r="Q172" s="231"/>
      <c r="R172" s="51"/>
      <c r="T172" s="232" t="s">
        <v>23</v>
      </c>
      <c r="U172" s="59" t="s">
        <v>49</v>
      </c>
      <c r="V172" s="50"/>
      <c r="W172" s="233">
        <f>V172*K172</f>
        <v>0</v>
      </c>
      <c r="X172" s="233">
        <v>0</v>
      </c>
      <c r="Y172" s="233">
        <f>X172*K172</f>
        <v>0</v>
      </c>
      <c r="Z172" s="233">
        <v>0.001</v>
      </c>
      <c r="AA172" s="234">
        <f>Z172*K172</f>
        <v>0</v>
      </c>
      <c r="AR172" s="24" t="s">
        <v>246</v>
      </c>
      <c r="AT172" s="24" t="s">
        <v>165</v>
      </c>
      <c r="AU172" s="24" t="s">
        <v>125</v>
      </c>
      <c r="AY172" s="24" t="s">
        <v>164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24" t="s">
        <v>25</v>
      </c>
      <c r="BK172" s="145">
        <f>ROUND(L172*K172,2)</f>
        <v>0</v>
      </c>
      <c r="BL172" s="24" t="s">
        <v>246</v>
      </c>
      <c r="BM172" s="24" t="s">
        <v>291</v>
      </c>
    </row>
    <row r="173" s="10" customFormat="1" ht="31.5" customHeight="1">
      <c r="B173" s="235"/>
      <c r="C173" s="236"/>
      <c r="D173" s="236"/>
      <c r="E173" s="237" t="s">
        <v>23</v>
      </c>
      <c r="F173" s="238" t="s">
        <v>292</v>
      </c>
      <c r="G173" s="239"/>
      <c r="H173" s="239"/>
      <c r="I173" s="239"/>
      <c r="J173" s="236"/>
      <c r="K173" s="240" t="s">
        <v>23</v>
      </c>
      <c r="L173" s="236"/>
      <c r="M173" s="236"/>
      <c r="N173" s="236"/>
      <c r="O173" s="236"/>
      <c r="P173" s="236"/>
      <c r="Q173" s="236"/>
      <c r="R173" s="241"/>
      <c r="T173" s="242"/>
      <c r="U173" s="236"/>
      <c r="V173" s="236"/>
      <c r="W173" s="236"/>
      <c r="X173" s="236"/>
      <c r="Y173" s="236"/>
      <c r="Z173" s="236"/>
      <c r="AA173" s="243"/>
      <c r="AT173" s="244" t="s">
        <v>172</v>
      </c>
      <c r="AU173" s="244" t="s">
        <v>125</v>
      </c>
      <c r="AV173" s="10" t="s">
        <v>25</v>
      </c>
      <c r="AW173" s="10" t="s">
        <v>173</v>
      </c>
      <c r="AX173" s="10" t="s">
        <v>84</v>
      </c>
      <c r="AY173" s="244" t="s">
        <v>164</v>
      </c>
    </row>
    <row r="174" s="11" customFormat="1" ht="22.5" customHeight="1">
      <c r="B174" s="246"/>
      <c r="C174" s="247"/>
      <c r="D174" s="247"/>
      <c r="E174" s="248" t="s">
        <v>23</v>
      </c>
      <c r="F174" s="249" t="s">
        <v>293</v>
      </c>
      <c r="G174" s="247"/>
      <c r="H174" s="247"/>
      <c r="I174" s="247"/>
      <c r="J174" s="247"/>
      <c r="K174" s="250">
        <v>37</v>
      </c>
      <c r="L174" s="247"/>
      <c r="M174" s="247"/>
      <c r="N174" s="247"/>
      <c r="O174" s="247"/>
      <c r="P174" s="247"/>
      <c r="Q174" s="247"/>
      <c r="R174" s="251"/>
      <c r="T174" s="252"/>
      <c r="U174" s="247"/>
      <c r="V174" s="247"/>
      <c r="W174" s="247"/>
      <c r="X174" s="247"/>
      <c r="Y174" s="247"/>
      <c r="Z174" s="247"/>
      <c r="AA174" s="253"/>
      <c r="AT174" s="254" t="s">
        <v>172</v>
      </c>
      <c r="AU174" s="254" t="s">
        <v>125</v>
      </c>
      <c r="AV174" s="11" t="s">
        <v>125</v>
      </c>
      <c r="AW174" s="11" t="s">
        <v>173</v>
      </c>
      <c r="AX174" s="11" t="s">
        <v>25</v>
      </c>
      <c r="AY174" s="254" t="s">
        <v>164</v>
      </c>
    </row>
    <row r="175" s="1" customFormat="1" ht="31.5" customHeight="1">
      <c r="B175" s="49"/>
      <c r="C175" s="224" t="s">
        <v>169</v>
      </c>
      <c r="D175" s="224" t="s">
        <v>165</v>
      </c>
      <c r="E175" s="225" t="s">
        <v>294</v>
      </c>
      <c r="F175" s="226" t="s">
        <v>295</v>
      </c>
      <c r="G175" s="226"/>
      <c r="H175" s="226"/>
      <c r="I175" s="226"/>
      <c r="J175" s="227" t="s">
        <v>290</v>
      </c>
      <c r="K175" s="228">
        <v>37</v>
      </c>
      <c r="L175" s="229">
        <v>0</v>
      </c>
      <c r="M175" s="230"/>
      <c r="N175" s="231">
        <f>ROUND(L175*K175,2)</f>
        <v>0</v>
      </c>
      <c r="O175" s="231"/>
      <c r="P175" s="231"/>
      <c r="Q175" s="231"/>
      <c r="R175" s="51"/>
      <c r="T175" s="232" t="s">
        <v>23</v>
      </c>
      <c r="U175" s="59" t="s">
        <v>49</v>
      </c>
      <c r="V175" s="50"/>
      <c r="W175" s="233">
        <f>V175*K175</f>
        <v>0</v>
      </c>
      <c r="X175" s="233">
        <v>0</v>
      </c>
      <c r="Y175" s="233">
        <f>X175*K175</f>
        <v>0</v>
      </c>
      <c r="Z175" s="233">
        <v>0.001</v>
      </c>
      <c r="AA175" s="234">
        <f>Z175*K175</f>
        <v>0</v>
      </c>
      <c r="AR175" s="24" t="s">
        <v>246</v>
      </c>
      <c r="AT175" s="24" t="s">
        <v>165</v>
      </c>
      <c r="AU175" s="24" t="s">
        <v>125</v>
      </c>
      <c r="AY175" s="24" t="s">
        <v>164</v>
      </c>
      <c r="BE175" s="145">
        <f>IF(U175="základní",N175,0)</f>
        <v>0</v>
      </c>
      <c r="BF175" s="145">
        <f>IF(U175="snížená",N175,0)</f>
        <v>0</v>
      </c>
      <c r="BG175" s="145">
        <f>IF(U175="zákl. přenesená",N175,0)</f>
        <v>0</v>
      </c>
      <c r="BH175" s="145">
        <f>IF(U175="sníž. přenesená",N175,0)</f>
        <v>0</v>
      </c>
      <c r="BI175" s="145">
        <f>IF(U175="nulová",N175,0)</f>
        <v>0</v>
      </c>
      <c r="BJ175" s="24" t="s">
        <v>25</v>
      </c>
      <c r="BK175" s="145">
        <f>ROUND(L175*K175,2)</f>
        <v>0</v>
      </c>
      <c r="BL175" s="24" t="s">
        <v>246</v>
      </c>
      <c r="BM175" s="24" t="s">
        <v>296</v>
      </c>
    </row>
    <row r="176" s="1" customFormat="1" ht="31.5" customHeight="1">
      <c r="B176" s="49"/>
      <c r="C176" s="224" t="s">
        <v>200</v>
      </c>
      <c r="D176" s="224" t="s">
        <v>165</v>
      </c>
      <c r="E176" s="225" t="s">
        <v>297</v>
      </c>
      <c r="F176" s="226" t="s">
        <v>298</v>
      </c>
      <c r="G176" s="226"/>
      <c r="H176" s="226"/>
      <c r="I176" s="226"/>
      <c r="J176" s="227" t="s">
        <v>168</v>
      </c>
      <c r="K176" s="228">
        <v>162.708</v>
      </c>
      <c r="L176" s="229">
        <v>0</v>
      </c>
      <c r="M176" s="230"/>
      <c r="N176" s="231">
        <f>ROUND(L176*K176,2)</f>
        <v>0</v>
      </c>
      <c r="O176" s="231"/>
      <c r="P176" s="231"/>
      <c r="Q176" s="231"/>
      <c r="R176" s="51"/>
      <c r="T176" s="232" t="s">
        <v>23</v>
      </c>
      <c r="U176" s="59" t="s">
        <v>49</v>
      </c>
      <c r="V176" s="50"/>
      <c r="W176" s="233">
        <f>V176*K176</f>
        <v>0</v>
      </c>
      <c r="X176" s="233">
        <v>0</v>
      </c>
      <c r="Y176" s="233">
        <f>X176*K176</f>
        <v>0</v>
      </c>
      <c r="Z176" s="233">
        <v>0.002</v>
      </c>
      <c r="AA176" s="234">
        <f>Z176*K176</f>
        <v>0</v>
      </c>
      <c r="AR176" s="24" t="s">
        <v>246</v>
      </c>
      <c r="AT176" s="24" t="s">
        <v>165</v>
      </c>
      <c r="AU176" s="24" t="s">
        <v>125</v>
      </c>
      <c r="AY176" s="24" t="s">
        <v>164</v>
      </c>
      <c r="BE176" s="145">
        <f>IF(U176="základní",N176,0)</f>
        <v>0</v>
      </c>
      <c r="BF176" s="145">
        <f>IF(U176="snížená",N176,0)</f>
        <v>0</v>
      </c>
      <c r="BG176" s="145">
        <f>IF(U176="zákl. přenesená",N176,0)</f>
        <v>0</v>
      </c>
      <c r="BH176" s="145">
        <f>IF(U176="sníž. přenesená",N176,0)</f>
        <v>0</v>
      </c>
      <c r="BI176" s="145">
        <f>IF(U176="nulová",N176,0)</f>
        <v>0</v>
      </c>
      <c r="BJ176" s="24" t="s">
        <v>25</v>
      </c>
      <c r="BK176" s="145">
        <f>ROUND(L176*K176,2)</f>
        <v>0</v>
      </c>
      <c r="BL176" s="24" t="s">
        <v>246</v>
      </c>
      <c r="BM176" s="24" t="s">
        <v>299</v>
      </c>
    </row>
    <row r="177" s="11" customFormat="1" ht="22.5" customHeight="1">
      <c r="B177" s="246"/>
      <c r="C177" s="247"/>
      <c r="D177" s="247"/>
      <c r="E177" s="248" t="s">
        <v>23</v>
      </c>
      <c r="F177" s="266" t="s">
        <v>300</v>
      </c>
      <c r="G177" s="267"/>
      <c r="H177" s="267"/>
      <c r="I177" s="267"/>
      <c r="J177" s="247"/>
      <c r="K177" s="250">
        <v>162.708</v>
      </c>
      <c r="L177" s="247"/>
      <c r="M177" s="247"/>
      <c r="N177" s="247"/>
      <c r="O177" s="247"/>
      <c r="P177" s="247"/>
      <c r="Q177" s="247"/>
      <c r="R177" s="251"/>
      <c r="T177" s="252"/>
      <c r="U177" s="247"/>
      <c r="V177" s="247"/>
      <c r="W177" s="247"/>
      <c r="X177" s="247"/>
      <c r="Y177" s="247"/>
      <c r="Z177" s="247"/>
      <c r="AA177" s="253"/>
      <c r="AT177" s="254" t="s">
        <v>172</v>
      </c>
      <c r="AU177" s="254" t="s">
        <v>125</v>
      </c>
      <c r="AV177" s="11" t="s">
        <v>125</v>
      </c>
      <c r="AW177" s="11" t="s">
        <v>173</v>
      </c>
      <c r="AX177" s="11" t="s">
        <v>25</v>
      </c>
      <c r="AY177" s="254" t="s">
        <v>164</v>
      </c>
    </row>
    <row r="178" s="10" customFormat="1" ht="44.25" customHeight="1">
      <c r="B178" s="235"/>
      <c r="C178" s="236"/>
      <c r="D178" s="236"/>
      <c r="E178" s="237" t="s">
        <v>23</v>
      </c>
      <c r="F178" s="245" t="s">
        <v>301</v>
      </c>
      <c r="G178" s="236"/>
      <c r="H178" s="236"/>
      <c r="I178" s="236"/>
      <c r="J178" s="236"/>
      <c r="K178" s="240" t="s">
        <v>23</v>
      </c>
      <c r="L178" s="236"/>
      <c r="M178" s="236"/>
      <c r="N178" s="236"/>
      <c r="O178" s="236"/>
      <c r="P178" s="236"/>
      <c r="Q178" s="236"/>
      <c r="R178" s="241"/>
      <c r="T178" s="242"/>
      <c r="U178" s="236"/>
      <c r="V178" s="236"/>
      <c r="W178" s="236"/>
      <c r="X178" s="236"/>
      <c r="Y178" s="236"/>
      <c r="Z178" s="236"/>
      <c r="AA178" s="243"/>
      <c r="AT178" s="244" t="s">
        <v>172</v>
      </c>
      <c r="AU178" s="244" t="s">
        <v>125</v>
      </c>
      <c r="AV178" s="10" t="s">
        <v>25</v>
      </c>
      <c r="AW178" s="10" t="s">
        <v>173</v>
      </c>
      <c r="AX178" s="10" t="s">
        <v>84</v>
      </c>
      <c r="AY178" s="244" t="s">
        <v>164</v>
      </c>
    </row>
    <row r="179" s="1" customFormat="1" ht="31.5" customHeight="1">
      <c r="B179" s="49"/>
      <c r="C179" s="224" t="s">
        <v>205</v>
      </c>
      <c r="D179" s="224" t="s">
        <v>165</v>
      </c>
      <c r="E179" s="225" t="s">
        <v>302</v>
      </c>
      <c r="F179" s="226" t="s">
        <v>303</v>
      </c>
      <c r="G179" s="226"/>
      <c r="H179" s="226"/>
      <c r="I179" s="226"/>
      <c r="J179" s="227" t="s">
        <v>216</v>
      </c>
      <c r="K179" s="228">
        <v>0.045999999999999999</v>
      </c>
      <c r="L179" s="229">
        <v>0</v>
      </c>
      <c r="M179" s="230"/>
      <c r="N179" s="231">
        <f>ROUND(L179*K179,2)</f>
        <v>0</v>
      </c>
      <c r="O179" s="231"/>
      <c r="P179" s="231"/>
      <c r="Q179" s="231"/>
      <c r="R179" s="51"/>
      <c r="T179" s="232" t="s">
        <v>23</v>
      </c>
      <c r="U179" s="59" t="s">
        <v>49</v>
      </c>
      <c r="V179" s="50"/>
      <c r="W179" s="233">
        <f>V179*K179</f>
        <v>0</v>
      </c>
      <c r="X179" s="233">
        <v>0</v>
      </c>
      <c r="Y179" s="233">
        <f>X179*K179</f>
        <v>0</v>
      </c>
      <c r="Z179" s="233">
        <v>0</v>
      </c>
      <c r="AA179" s="234">
        <f>Z179*K179</f>
        <v>0</v>
      </c>
      <c r="AR179" s="24" t="s">
        <v>246</v>
      </c>
      <c r="AT179" s="24" t="s">
        <v>165</v>
      </c>
      <c r="AU179" s="24" t="s">
        <v>125</v>
      </c>
      <c r="AY179" s="24" t="s">
        <v>164</v>
      </c>
      <c r="BE179" s="145">
        <f>IF(U179="základní",N179,0)</f>
        <v>0</v>
      </c>
      <c r="BF179" s="145">
        <f>IF(U179="snížená",N179,0)</f>
        <v>0</v>
      </c>
      <c r="BG179" s="145">
        <f>IF(U179="zákl. přenesená",N179,0)</f>
        <v>0</v>
      </c>
      <c r="BH179" s="145">
        <f>IF(U179="sníž. přenesená",N179,0)</f>
        <v>0</v>
      </c>
      <c r="BI179" s="145">
        <f>IF(U179="nulová",N179,0)</f>
        <v>0</v>
      </c>
      <c r="BJ179" s="24" t="s">
        <v>25</v>
      </c>
      <c r="BK179" s="145">
        <f>ROUND(L179*K179,2)</f>
        <v>0</v>
      </c>
      <c r="BL179" s="24" t="s">
        <v>246</v>
      </c>
      <c r="BM179" s="24" t="s">
        <v>304</v>
      </c>
    </row>
    <row r="180" s="9" customFormat="1" ht="29.88" customHeight="1">
      <c r="B180" s="211"/>
      <c r="C180" s="212"/>
      <c r="D180" s="221" t="s">
        <v>242</v>
      </c>
      <c r="E180" s="221"/>
      <c r="F180" s="221"/>
      <c r="G180" s="221"/>
      <c r="H180" s="221"/>
      <c r="I180" s="221"/>
      <c r="J180" s="221"/>
      <c r="K180" s="221"/>
      <c r="L180" s="221"/>
      <c r="M180" s="221"/>
      <c r="N180" s="264">
        <f>BK180</f>
        <v>0</v>
      </c>
      <c r="O180" s="265"/>
      <c r="P180" s="265"/>
      <c r="Q180" s="265"/>
      <c r="R180" s="214"/>
      <c r="T180" s="215"/>
      <c r="U180" s="212"/>
      <c r="V180" s="212"/>
      <c r="W180" s="216">
        <f>SUM(W181:W199)</f>
        <v>0</v>
      </c>
      <c r="X180" s="212"/>
      <c r="Y180" s="216">
        <f>SUM(Y181:Y199)</f>
        <v>0</v>
      </c>
      <c r="Z180" s="212"/>
      <c r="AA180" s="217">
        <f>SUM(AA181:AA199)</f>
        <v>0</v>
      </c>
      <c r="AR180" s="218" t="s">
        <v>125</v>
      </c>
      <c r="AT180" s="219" t="s">
        <v>83</v>
      </c>
      <c r="AU180" s="219" t="s">
        <v>25</v>
      </c>
      <c r="AY180" s="218" t="s">
        <v>164</v>
      </c>
      <c r="BK180" s="220">
        <f>SUM(BK181:BK199)</f>
        <v>0</v>
      </c>
    </row>
    <row r="181" s="1" customFormat="1" ht="31.5" customHeight="1">
      <c r="B181" s="49"/>
      <c r="C181" s="224" t="s">
        <v>209</v>
      </c>
      <c r="D181" s="224" t="s">
        <v>165</v>
      </c>
      <c r="E181" s="225" t="s">
        <v>305</v>
      </c>
      <c r="F181" s="226" t="s">
        <v>306</v>
      </c>
      <c r="G181" s="226"/>
      <c r="H181" s="226"/>
      <c r="I181" s="226"/>
      <c r="J181" s="227" t="s">
        <v>307</v>
      </c>
      <c r="K181" s="228">
        <v>176.94999999999999</v>
      </c>
      <c r="L181" s="229">
        <v>0</v>
      </c>
      <c r="M181" s="230"/>
      <c r="N181" s="231">
        <f>ROUND(L181*K181,2)</f>
        <v>0</v>
      </c>
      <c r="O181" s="231"/>
      <c r="P181" s="231"/>
      <c r="Q181" s="231"/>
      <c r="R181" s="51"/>
      <c r="T181" s="232" t="s">
        <v>23</v>
      </c>
      <c r="U181" s="59" t="s">
        <v>49</v>
      </c>
      <c r="V181" s="50"/>
      <c r="W181" s="233">
        <f>V181*K181</f>
        <v>0</v>
      </c>
      <c r="X181" s="233">
        <v>0</v>
      </c>
      <c r="Y181" s="233">
        <f>X181*K181</f>
        <v>0</v>
      </c>
      <c r="Z181" s="233">
        <v>0.001</v>
      </c>
      <c r="AA181" s="234">
        <f>Z181*K181</f>
        <v>0</v>
      </c>
      <c r="AR181" s="24" t="s">
        <v>246</v>
      </c>
      <c r="AT181" s="24" t="s">
        <v>165</v>
      </c>
      <c r="AU181" s="24" t="s">
        <v>125</v>
      </c>
      <c r="AY181" s="24" t="s">
        <v>164</v>
      </c>
      <c r="BE181" s="145">
        <f>IF(U181="základní",N181,0)</f>
        <v>0</v>
      </c>
      <c r="BF181" s="145">
        <f>IF(U181="snížená",N181,0)</f>
        <v>0</v>
      </c>
      <c r="BG181" s="145">
        <f>IF(U181="zákl. přenesená",N181,0)</f>
        <v>0</v>
      </c>
      <c r="BH181" s="145">
        <f>IF(U181="sníž. přenesená",N181,0)</f>
        <v>0</v>
      </c>
      <c r="BI181" s="145">
        <f>IF(U181="nulová",N181,0)</f>
        <v>0</v>
      </c>
      <c r="BJ181" s="24" t="s">
        <v>25</v>
      </c>
      <c r="BK181" s="145">
        <f>ROUND(L181*K181,2)</f>
        <v>0</v>
      </c>
      <c r="BL181" s="24" t="s">
        <v>246</v>
      </c>
      <c r="BM181" s="24" t="s">
        <v>308</v>
      </c>
    </row>
    <row r="182" s="10" customFormat="1" ht="22.5" customHeight="1">
      <c r="B182" s="235"/>
      <c r="C182" s="236"/>
      <c r="D182" s="236"/>
      <c r="E182" s="237" t="s">
        <v>23</v>
      </c>
      <c r="F182" s="238" t="s">
        <v>251</v>
      </c>
      <c r="G182" s="239"/>
      <c r="H182" s="239"/>
      <c r="I182" s="239"/>
      <c r="J182" s="236"/>
      <c r="K182" s="240" t="s">
        <v>23</v>
      </c>
      <c r="L182" s="236"/>
      <c r="M182" s="236"/>
      <c r="N182" s="236"/>
      <c r="O182" s="236"/>
      <c r="P182" s="236"/>
      <c r="Q182" s="236"/>
      <c r="R182" s="241"/>
      <c r="T182" s="242"/>
      <c r="U182" s="236"/>
      <c r="V182" s="236"/>
      <c r="W182" s="236"/>
      <c r="X182" s="236"/>
      <c r="Y182" s="236"/>
      <c r="Z182" s="236"/>
      <c r="AA182" s="243"/>
      <c r="AT182" s="244" t="s">
        <v>172</v>
      </c>
      <c r="AU182" s="244" t="s">
        <v>125</v>
      </c>
      <c r="AV182" s="10" t="s">
        <v>25</v>
      </c>
      <c r="AW182" s="10" t="s">
        <v>173</v>
      </c>
      <c r="AX182" s="10" t="s">
        <v>84</v>
      </c>
      <c r="AY182" s="244" t="s">
        <v>164</v>
      </c>
    </row>
    <row r="183" s="11" customFormat="1" ht="22.5" customHeight="1">
      <c r="B183" s="246"/>
      <c r="C183" s="247"/>
      <c r="D183" s="247"/>
      <c r="E183" s="248" t="s">
        <v>23</v>
      </c>
      <c r="F183" s="249" t="s">
        <v>309</v>
      </c>
      <c r="G183" s="247"/>
      <c r="H183" s="247"/>
      <c r="I183" s="247"/>
      <c r="J183" s="247"/>
      <c r="K183" s="250">
        <v>54.299999999999997</v>
      </c>
      <c r="L183" s="247"/>
      <c r="M183" s="247"/>
      <c r="N183" s="247"/>
      <c r="O183" s="247"/>
      <c r="P183" s="247"/>
      <c r="Q183" s="247"/>
      <c r="R183" s="251"/>
      <c r="T183" s="252"/>
      <c r="U183" s="247"/>
      <c r="V183" s="247"/>
      <c r="W183" s="247"/>
      <c r="X183" s="247"/>
      <c r="Y183" s="247"/>
      <c r="Z183" s="247"/>
      <c r="AA183" s="253"/>
      <c r="AT183" s="254" t="s">
        <v>172</v>
      </c>
      <c r="AU183" s="254" t="s">
        <v>125</v>
      </c>
      <c r="AV183" s="11" t="s">
        <v>125</v>
      </c>
      <c r="AW183" s="11" t="s">
        <v>173</v>
      </c>
      <c r="AX183" s="11" t="s">
        <v>84</v>
      </c>
      <c r="AY183" s="254" t="s">
        <v>164</v>
      </c>
    </row>
    <row r="184" s="10" customFormat="1" ht="22.5" customHeight="1">
      <c r="B184" s="235"/>
      <c r="C184" s="236"/>
      <c r="D184" s="236"/>
      <c r="E184" s="237" t="s">
        <v>23</v>
      </c>
      <c r="F184" s="245" t="s">
        <v>253</v>
      </c>
      <c r="G184" s="236"/>
      <c r="H184" s="236"/>
      <c r="I184" s="236"/>
      <c r="J184" s="236"/>
      <c r="K184" s="240" t="s">
        <v>23</v>
      </c>
      <c r="L184" s="236"/>
      <c r="M184" s="236"/>
      <c r="N184" s="236"/>
      <c r="O184" s="236"/>
      <c r="P184" s="236"/>
      <c r="Q184" s="236"/>
      <c r="R184" s="241"/>
      <c r="T184" s="242"/>
      <c r="U184" s="236"/>
      <c r="V184" s="236"/>
      <c r="W184" s="236"/>
      <c r="X184" s="236"/>
      <c r="Y184" s="236"/>
      <c r="Z184" s="236"/>
      <c r="AA184" s="243"/>
      <c r="AT184" s="244" t="s">
        <v>172</v>
      </c>
      <c r="AU184" s="244" t="s">
        <v>125</v>
      </c>
      <c r="AV184" s="10" t="s">
        <v>25</v>
      </c>
      <c r="AW184" s="10" t="s">
        <v>173</v>
      </c>
      <c r="AX184" s="10" t="s">
        <v>84</v>
      </c>
      <c r="AY184" s="244" t="s">
        <v>164</v>
      </c>
    </row>
    <row r="185" s="11" customFormat="1" ht="22.5" customHeight="1">
      <c r="B185" s="246"/>
      <c r="C185" s="247"/>
      <c r="D185" s="247"/>
      <c r="E185" s="248" t="s">
        <v>23</v>
      </c>
      <c r="F185" s="249" t="s">
        <v>310</v>
      </c>
      <c r="G185" s="247"/>
      <c r="H185" s="247"/>
      <c r="I185" s="247"/>
      <c r="J185" s="247"/>
      <c r="K185" s="250">
        <v>53.799999999999997</v>
      </c>
      <c r="L185" s="247"/>
      <c r="M185" s="247"/>
      <c r="N185" s="247"/>
      <c r="O185" s="247"/>
      <c r="P185" s="247"/>
      <c r="Q185" s="247"/>
      <c r="R185" s="251"/>
      <c r="T185" s="252"/>
      <c r="U185" s="247"/>
      <c r="V185" s="247"/>
      <c r="W185" s="247"/>
      <c r="X185" s="247"/>
      <c r="Y185" s="247"/>
      <c r="Z185" s="247"/>
      <c r="AA185" s="253"/>
      <c r="AT185" s="254" t="s">
        <v>172</v>
      </c>
      <c r="AU185" s="254" t="s">
        <v>125</v>
      </c>
      <c r="AV185" s="11" t="s">
        <v>125</v>
      </c>
      <c r="AW185" s="11" t="s">
        <v>173</v>
      </c>
      <c r="AX185" s="11" t="s">
        <v>84</v>
      </c>
      <c r="AY185" s="254" t="s">
        <v>164</v>
      </c>
    </row>
    <row r="186" s="10" customFormat="1" ht="22.5" customHeight="1">
      <c r="B186" s="235"/>
      <c r="C186" s="236"/>
      <c r="D186" s="236"/>
      <c r="E186" s="237" t="s">
        <v>23</v>
      </c>
      <c r="F186" s="245" t="s">
        <v>255</v>
      </c>
      <c r="G186" s="236"/>
      <c r="H186" s="236"/>
      <c r="I186" s="236"/>
      <c r="J186" s="236"/>
      <c r="K186" s="240" t="s">
        <v>23</v>
      </c>
      <c r="L186" s="236"/>
      <c r="M186" s="236"/>
      <c r="N186" s="236"/>
      <c r="O186" s="236"/>
      <c r="P186" s="236"/>
      <c r="Q186" s="236"/>
      <c r="R186" s="241"/>
      <c r="T186" s="242"/>
      <c r="U186" s="236"/>
      <c r="V186" s="236"/>
      <c r="W186" s="236"/>
      <c r="X186" s="236"/>
      <c r="Y186" s="236"/>
      <c r="Z186" s="236"/>
      <c r="AA186" s="243"/>
      <c r="AT186" s="244" t="s">
        <v>172</v>
      </c>
      <c r="AU186" s="244" t="s">
        <v>125</v>
      </c>
      <c r="AV186" s="10" t="s">
        <v>25</v>
      </c>
      <c r="AW186" s="10" t="s">
        <v>173</v>
      </c>
      <c r="AX186" s="10" t="s">
        <v>84</v>
      </c>
      <c r="AY186" s="244" t="s">
        <v>164</v>
      </c>
    </row>
    <row r="187" s="11" customFormat="1" ht="22.5" customHeight="1">
      <c r="B187" s="246"/>
      <c r="C187" s="247"/>
      <c r="D187" s="247"/>
      <c r="E187" s="248" t="s">
        <v>23</v>
      </c>
      <c r="F187" s="249" t="s">
        <v>311</v>
      </c>
      <c r="G187" s="247"/>
      <c r="H187" s="247"/>
      <c r="I187" s="247"/>
      <c r="J187" s="247"/>
      <c r="K187" s="250">
        <v>44</v>
      </c>
      <c r="L187" s="247"/>
      <c r="M187" s="247"/>
      <c r="N187" s="247"/>
      <c r="O187" s="247"/>
      <c r="P187" s="247"/>
      <c r="Q187" s="247"/>
      <c r="R187" s="251"/>
      <c r="T187" s="252"/>
      <c r="U187" s="247"/>
      <c r="V187" s="247"/>
      <c r="W187" s="247"/>
      <c r="X187" s="247"/>
      <c r="Y187" s="247"/>
      <c r="Z187" s="247"/>
      <c r="AA187" s="253"/>
      <c r="AT187" s="254" t="s">
        <v>172</v>
      </c>
      <c r="AU187" s="254" t="s">
        <v>125</v>
      </c>
      <c r="AV187" s="11" t="s">
        <v>125</v>
      </c>
      <c r="AW187" s="11" t="s">
        <v>173</v>
      </c>
      <c r="AX187" s="11" t="s">
        <v>84</v>
      </c>
      <c r="AY187" s="254" t="s">
        <v>164</v>
      </c>
    </row>
    <row r="188" s="10" customFormat="1" ht="22.5" customHeight="1">
      <c r="B188" s="235"/>
      <c r="C188" s="236"/>
      <c r="D188" s="236"/>
      <c r="E188" s="237" t="s">
        <v>23</v>
      </c>
      <c r="F188" s="245" t="s">
        <v>312</v>
      </c>
      <c r="G188" s="236"/>
      <c r="H188" s="236"/>
      <c r="I188" s="236"/>
      <c r="J188" s="236"/>
      <c r="K188" s="240" t="s">
        <v>23</v>
      </c>
      <c r="L188" s="236"/>
      <c r="M188" s="236"/>
      <c r="N188" s="236"/>
      <c r="O188" s="236"/>
      <c r="P188" s="236"/>
      <c r="Q188" s="236"/>
      <c r="R188" s="241"/>
      <c r="T188" s="242"/>
      <c r="U188" s="236"/>
      <c r="V188" s="236"/>
      <c r="W188" s="236"/>
      <c r="X188" s="236"/>
      <c r="Y188" s="236"/>
      <c r="Z188" s="236"/>
      <c r="AA188" s="243"/>
      <c r="AT188" s="244" t="s">
        <v>172</v>
      </c>
      <c r="AU188" s="244" t="s">
        <v>125</v>
      </c>
      <c r="AV188" s="10" t="s">
        <v>25</v>
      </c>
      <c r="AW188" s="10" t="s">
        <v>173</v>
      </c>
      <c r="AX188" s="10" t="s">
        <v>84</v>
      </c>
      <c r="AY188" s="244" t="s">
        <v>164</v>
      </c>
    </row>
    <row r="189" s="11" customFormat="1" ht="22.5" customHeight="1">
      <c r="B189" s="246"/>
      <c r="C189" s="247"/>
      <c r="D189" s="247"/>
      <c r="E189" s="248" t="s">
        <v>23</v>
      </c>
      <c r="F189" s="249" t="s">
        <v>313</v>
      </c>
      <c r="G189" s="247"/>
      <c r="H189" s="247"/>
      <c r="I189" s="247"/>
      <c r="J189" s="247"/>
      <c r="K189" s="250">
        <v>24.850000000000001</v>
      </c>
      <c r="L189" s="247"/>
      <c r="M189" s="247"/>
      <c r="N189" s="247"/>
      <c r="O189" s="247"/>
      <c r="P189" s="247"/>
      <c r="Q189" s="247"/>
      <c r="R189" s="251"/>
      <c r="T189" s="252"/>
      <c r="U189" s="247"/>
      <c r="V189" s="247"/>
      <c r="W189" s="247"/>
      <c r="X189" s="247"/>
      <c r="Y189" s="247"/>
      <c r="Z189" s="247"/>
      <c r="AA189" s="253"/>
      <c r="AT189" s="254" t="s">
        <v>172</v>
      </c>
      <c r="AU189" s="254" t="s">
        <v>125</v>
      </c>
      <c r="AV189" s="11" t="s">
        <v>125</v>
      </c>
      <c r="AW189" s="11" t="s">
        <v>173</v>
      </c>
      <c r="AX189" s="11" t="s">
        <v>84</v>
      </c>
      <c r="AY189" s="254" t="s">
        <v>164</v>
      </c>
    </row>
    <row r="190" s="12" customFormat="1" ht="22.5" customHeight="1">
      <c r="B190" s="255"/>
      <c r="C190" s="256"/>
      <c r="D190" s="256"/>
      <c r="E190" s="257" t="s">
        <v>23</v>
      </c>
      <c r="F190" s="258" t="s">
        <v>191</v>
      </c>
      <c r="G190" s="256"/>
      <c r="H190" s="256"/>
      <c r="I190" s="256"/>
      <c r="J190" s="256"/>
      <c r="K190" s="259">
        <v>176.94999999999999</v>
      </c>
      <c r="L190" s="256"/>
      <c r="M190" s="256"/>
      <c r="N190" s="256"/>
      <c r="O190" s="256"/>
      <c r="P190" s="256"/>
      <c r="Q190" s="256"/>
      <c r="R190" s="260"/>
      <c r="T190" s="261"/>
      <c r="U190" s="256"/>
      <c r="V190" s="256"/>
      <c r="W190" s="256"/>
      <c r="X190" s="256"/>
      <c r="Y190" s="256"/>
      <c r="Z190" s="256"/>
      <c r="AA190" s="262"/>
      <c r="AT190" s="263" t="s">
        <v>172</v>
      </c>
      <c r="AU190" s="263" t="s">
        <v>125</v>
      </c>
      <c r="AV190" s="12" t="s">
        <v>169</v>
      </c>
      <c r="AW190" s="12" t="s">
        <v>173</v>
      </c>
      <c r="AX190" s="12" t="s">
        <v>25</v>
      </c>
      <c r="AY190" s="263" t="s">
        <v>164</v>
      </c>
    </row>
    <row r="191" s="1" customFormat="1" ht="31.5" customHeight="1">
      <c r="B191" s="49"/>
      <c r="C191" s="224" t="s">
        <v>213</v>
      </c>
      <c r="D191" s="224" t="s">
        <v>165</v>
      </c>
      <c r="E191" s="225" t="s">
        <v>314</v>
      </c>
      <c r="F191" s="226" t="s">
        <v>315</v>
      </c>
      <c r="G191" s="226"/>
      <c r="H191" s="226"/>
      <c r="I191" s="226"/>
      <c r="J191" s="227" t="s">
        <v>316</v>
      </c>
      <c r="K191" s="228">
        <v>37</v>
      </c>
      <c r="L191" s="229">
        <v>0</v>
      </c>
      <c r="M191" s="230"/>
      <c r="N191" s="231">
        <f>ROUND(L191*K191,2)</f>
        <v>0</v>
      </c>
      <c r="O191" s="231"/>
      <c r="P191" s="231"/>
      <c r="Q191" s="231"/>
      <c r="R191" s="51"/>
      <c r="T191" s="232" t="s">
        <v>23</v>
      </c>
      <c r="U191" s="59" t="s">
        <v>49</v>
      </c>
      <c r="V191" s="50"/>
      <c r="W191" s="233">
        <f>V191*K191</f>
        <v>0</v>
      </c>
      <c r="X191" s="233">
        <v>5.0000000000000002E-05</v>
      </c>
      <c r="Y191" s="233">
        <f>X191*K191</f>
        <v>0</v>
      </c>
      <c r="Z191" s="233">
        <v>0.001</v>
      </c>
      <c r="AA191" s="234">
        <f>Z191*K191</f>
        <v>0</v>
      </c>
      <c r="AR191" s="24" t="s">
        <v>246</v>
      </c>
      <c r="AT191" s="24" t="s">
        <v>165</v>
      </c>
      <c r="AU191" s="24" t="s">
        <v>125</v>
      </c>
      <c r="AY191" s="24" t="s">
        <v>164</v>
      </c>
      <c r="BE191" s="145">
        <f>IF(U191="základní",N191,0)</f>
        <v>0</v>
      </c>
      <c r="BF191" s="145">
        <f>IF(U191="snížená",N191,0)</f>
        <v>0</v>
      </c>
      <c r="BG191" s="145">
        <f>IF(U191="zákl. přenesená",N191,0)</f>
        <v>0</v>
      </c>
      <c r="BH191" s="145">
        <f>IF(U191="sníž. přenesená",N191,0)</f>
        <v>0</v>
      </c>
      <c r="BI191" s="145">
        <f>IF(U191="nulová",N191,0)</f>
        <v>0</v>
      </c>
      <c r="BJ191" s="24" t="s">
        <v>25</v>
      </c>
      <c r="BK191" s="145">
        <f>ROUND(L191*K191,2)</f>
        <v>0</v>
      </c>
      <c r="BL191" s="24" t="s">
        <v>246</v>
      </c>
      <c r="BM191" s="24" t="s">
        <v>317</v>
      </c>
    </row>
    <row r="192" s="1" customFormat="1" ht="82.5" customHeight="1">
      <c r="B192" s="49"/>
      <c r="C192" s="224" t="s">
        <v>218</v>
      </c>
      <c r="D192" s="224" t="s">
        <v>165</v>
      </c>
      <c r="E192" s="225" t="s">
        <v>318</v>
      </c>
      <c r="F192" s="226" t="s">
        <v>319</v>
      </c>
      <c r="G192" s="226"/>
      <c r="H192" s="226"/>
      <c r="I192" s="226"/>
      <c r="J192" s="227" t="s">
        <v>316</v>
      </c>
      <c r="K192" s="228">
        <v>37</v>
      </c>
      <c r="L192" s="229">
        <v>0</v>
      </c>
      <c r="M192" s="230"/>
      <c r="N192" s="231">
        <f>ROUND(L192*K192,2)</f>
        <v>0</v>
      </c>
      <c r="O192" s="231"/>
      <c r="P192" s="231"/>
      <c r="Q192" s="231"/>
      <c r="R192" s="51"/>
      <c r="T192" s="232" t="s">
        <v>23</v>
      </c>
      <c r="U192" s="59" t="s">
        <v>49</v>
      </c>
      <c r="V192" s="50"/>
      <c r="W192" s="233">
        <f>V192*K192</f>
        <v>0</v>
      </c>
      <c r="X192" s="233">
        <v>0</v>
      </c>
      <c r="Y192" s="233">
        <f>X192*K192</f>
        <v>0</v>
      </c>
      <c r="Z192" s="233">
        <v>0.001</v>
      </c>
      <c r="AA192" s="234">
        <f>Z192*K192</f>
        <v>0</v>
      </c>
      <c r="AR192" s="24" t="s">
        <v>246</v>
      </c>
      <c r="AT192" s="24" t="s">
        <v>165</v>
      </c>
      <c r="AU192" s="24" t="s">
        <v>125</v>
      </c>
      <c r="AY192" s="24" t="s">
        <v>164</v>
      </c>
      <c r="BE192" s="145">
        <f>IF(U192="základní",N192,0)</f>
        <v>0</v>
      </c>
      <c r="BF192" s="145">
        <f>IF(U192="snížená",N192,0)</f>
        <v>0</v>
      </c>
      <c r="BG192" s="145">
        <f>IF(U192="zákl. přenesená",N192,0)</f>
        <v>0</v>
      </c>
      <c r="BH192" s="145">
        <f>IF(U192="sníž. přenesená",N192,0)</f>
        <v>0</v>
      </c>
      <c r="BI192" s="145">
        <f>IF(U192="nulová",N192,0)</f>
        <v>0</v>
      </c>
      <c r="BJ192" s="24" t="s">
        <v>25</v>
      </c>
      <c r="BK192" s="145">
        <f>ROUND(L192*K192,2)</f>
        <v>0</v>
      </c>
      <c r="BL192" s="24" t="s">
        <v>246</v>
      </c>
      <c r="BM192" s="24" t="s">
        <v>320</v>
      </c>
    </row>
    <row r="193" s="1" customFormat="1" ht="22.5" customHeight="1">
      <c r="B193" s="49"/>
      <c r="C193" s="224" t="s">
        <v>30</v>
      </c>
      <c r="D193" s="224" t="s">
        <v>165</v>
      </c>
      <c r="E193" s="225" t="s">
        <v>321</v>
      </c>
      <c r="F193" s="226" t="s">
        <v>322</v>
      </c>
      <c r="G193" s="226"/>
      <c r="H193" s="226"/>
      <c r="I193" s="226"/>
      <c r="J193" s="227" t="s">
        <v>316</v>
      </c>
      <c r="K193" s="228">
        <v>37</v>
      </c>
      <c r="L193" s="229">
        <v>0</v>
      </c>
      <c r="M193" s="230"/>
      <c r="N193" s="231">
        <f>ROUND(L193*K193,2)</f>
        <v>0</v>
      </c>
      <c r="O193" s="231"/>
      <c r="P193" s="231"/>
      <c r="Q193" s="231"/>
      <c r="R193" s="51"/>
      <c r="T193" s="232" t="s">
        <v>23</v>
      </c>
      <c r="U193" s="59" t="s">
        <v>49</v>
      </c>
      <c r="V193" s="50"/>
      <c r="W193" s="233">
        <f>V193*K193</f>
        <v>0</v>
      </c>
      <c r="X193" s="233">
        <v>5.0000000000000002E-05</v>
      </c>
      <c r="Y193" s="233">
        <f>X193*K193</f>
        <v>0</v>
      </c>
      <c r="Z193" s="233">
        <v>0.001</v>
      </c>
      <c r="AA193" s="234">
        <f>Z193*K193</f>
        <v>0</v>
      </c>
      <c r="AR193" s="24" t="s">
        <v>246</v>
      </c>
      <c r="AT193" s="24" t="s">
        <v>165</v>
      </c>
      <c r="AU193" s="24" t="s">
        <v>125</v>
      </c>
      <c r="AY193" s="24" t="s">
        <v>164</v>
      </c>
      <c r="BE193" s="145">
        <f>IF(U193="základní",N193,0)</f>
        <v>0</v>
      </c>
      <c r="BF193" s="145">
        <f>IF(U193="snížená",N193,0)</f>
        <v>0</v>
      </c>
      <c r="BG193" s="145">
        <f>IF(U193="zákl. přenesená",N193,0)</f>
        <v>0</v>
      </c>
      <c r="BH193" s="145">
        <f>IF(U193="sníž. přenesená",N193,0)</f>
        <v>0</v>
      </c>
      <c r="BI193" s="145">
        <f>IF(U193="nulová",N193,0)</f>
        <v>0</v>
      </c>
      <c r="BJ193" s="24" t="s">
        <v>25</v>
      </c>
      <c r="BK193" s="145">
        <f>ROUND(L193*K193,2)</f>
        <v>0</v>
      </c>
      <c r="BL193" s="24" t="s">
        <v>246</v>
      </c>
      <c r="BM193" s="24" t="s">
        <v>323</v>
      </c>
    </row>
    <row r="194" s="1" customFormat="1" ht="22.5" customHeight="1">
      <c r="B194" s="49"/>
      <c r="C194" s="224" t="s">
        <v>225</v>
      </c>
      <c r="D194" s="224" t="s">
        <v>165</v>
      </c>
      <c r="E194" s="225" t="s">
        <v>324</v>
      </c>
      <c r="F194" s="226" t="s">
        <v>325</v>
      </c>
      <c r="G194" s="226"/>
      <c r="H194" s="226"/>
      <c r="I194" s="226"/>
      <c r="J194" s="227" t="s">
        <v>316</v>
      </c>
      <c r="K194" s="228">
        <v>37</v>
      </c>
      <c r="L194" s="229">
        <v>0</v>
      </c>
      <c r="M194" s="230"/>
      <c r="N194" s="231">
        <f>ROUND(L194*K194,2)</f>
        <v>0</v>
      </c>
      <c r="O194" s="231"/>
      <c r="P194" s="231"/>
      <c r="Q194" s="231"/>
      <c r="R194" s="51"/>
      <c r="T194" s="232" t="s">
        <v>23</v>
      </c>
      <c r="U194" s="59" t="s">
        <v>49</v>
      </c>
      <c r="V194" s="50"/>
      <c r="W194" s="233">
        <f>V194*K194</f>
        <v>0</v>
      </c>
      <c r="X194" s="233">
        <v>5.0000000000000002E-05</v>
      </c>
      <c r="Y194" s="233">
        <f>X194*K194</f>
        <v>0</v>
      </c>
      <c r="Z194" s="233">
        <v>0.001</v>
      </c>
      <c r="AA194" s="234">
        <f>Z194*K194</f>
        <v>0</v>
      </c>
      <c r="AR194" s="24" t="s">
        <v>246</v>
      </c>
      <c r="AT194" s="24" t="s">
        <v>165</v>
      </c>
      <c r="AU194" s="24" t="s">
        <v>125</v>
      </c>
      <c r="AY194" s="24" t="s">
        <v>164</v>
      </c>
      <c r="BE194" s="145">
        <f>IF(U194="základní",N194,0)</f>
        <v>0</v>
      </c>
      <c r="BF194" s="145">
        <f>IF(U194="snížená",N194,0)</f>
        <v>0</v>
      </c>
      <c r="BG194" s="145">
        <f>IF(U194="zákl. přenesená",N194,0)</f>
        <v>0</v>
      </c>
      <c r="BH194" s="145">
        <f>IF(U194="sníž. přenesená",N194,0)</f>
        <v>0</v>
      </c>
      <c r="BI194" s="145">
        <f>IF(U194="nulová",N194,0)</f>
        <v>0</v>
      </c>
      <c r="BJ194" s="24" t="s">
        <v>25</v>
      </c>
      <c r="BK194" s="145">
        <f>ROUND(L194*K194,2)</f>
        <v>0</v>
      </c>
      <c r="BL194" s="24" t="s">
        <v>246</v>
      </c>
      <c r="BM194" s="24" t="s">
        <v>326</v>
      </c>
    </row>
    <row r="195" s="1" customFormat="1" ht="22.5" customHeight="1">
      <c r="B195" s="49"/>
      <c r="C195" s="224" t="s">
        <v>229</v>
      </c>
      <c r="D195" s="224" t="s">
        <v>165</v>
      </c>
      <c r="E195" s="225" t="s">
        <v>327</v>
      </c>
      <c r="F195" s="226" t="s">
        <v>328</v>
      </c>
      <c r="G195" s="226"/>
      <c r="H195" s="226"/>
      <c r="I195" s="226"/>
      <c r="J195" s="227" t="s">
        <v>316</v>
      </c>
      <c r="K195" s="228">
        <v>37</v>
      </c>
      <c r="L195" s="229">
        <v>0</v>
      </c>
      <c r="M195" s="230"/>
      <c r="N195" s="231">
        <f>ROUND(L195*K195,2)</f>
        <v>0</v>
      </c>
      <c r="O195" s="231"/>
      <c r="P195" s="231"/>
      <c r="Q195" s="231"/>
      <c r="R195" s="51"/>
      <c r="T195" s="232" t="s">
        <v>23</v>
      </c>
      <c r="U195" s="59" t="s">
        <v>49</v>
      </c>
      <c r="V195" s="50"/>
      <c r="W195" s="233">
        <f>V195*K195</f>
        <v>0</v>
      </c>
      <c r="X195" s="233">
        <v>5.0000000000000002E-05</v>
      </c>
      <c r="Y195" s="233">
        <f>X195*K195</f>
        <v>0</v>
      </c>
      <c r="Z195" s="233">
        <v>0.001</v>
      </c>
      <c r="AA195" s="234">
        <f>Z195*K195</f>
        <v>0</v>
      </c>
      <c r="AR195" s="24" t="s">
        <v>246</v>
      </c>
      <c r="AT195" s="24" t="s">
        <v>165</v>
      </c>
      <c r="AU195" s="24" t="s">
        <v>125</v>
      </c>
      <c r="AY195" s="24" t="s">
        <v>164</v>
      </c>
      <c r="BE195" s="145">
        <f>IF(U195="základní",N195,0)</f>
        <v>0</v>
      </c>
      <c r="BF195" s="145">
        <f>IF(U195="snížená",N195,0)</f>
        <v>0</v>
      </c>
      <c r="BG195" s="145">
        <f>IF(U195="zákl. přenesená",N195,0)</f>
        <v>0</v>
      </c>
      <c r="BH195" s="145">
        <f>IF(U195="sníž. přenesená",N195,0)</f>
        <v>0</v>
      </c>
      <c r="BI195" s="145">
        <f>IF(U195="nulová",N195,0)</f>
        <v>0</v>
      </c>
      <c r="BJ195" s="24" t="s">
        <v>25</v>
      </c>
      <c r="BK195" s="145">
        <f>ROUND(L195*K195,2)</f>
        <v>0</v>
      </c>
      <c r="BL195" s="24" t="s">
        <v>246</v>
      </c>
      <c r="BM195" s="24" t="s">
        <v>329</v>
      </c>
    </row>
    <row r="196" s="1" customFormat="1" ht="31.5" customHeight="1">
      <c r="B196" s="49"/>
      <c r="C196" s="224" t="s">
        <v>233</v>
      </c>
      <c r="D196" s="224" t="s">
        <v>165</v>
      </c>
      <c r="E196" s="225" t="s">
        <v>330</v>
      </c>
      <c r="F196" s="226" t="s">
        <v>331</v>
      </c>
      <c r="G196" s="226"/>
      <c r="H196" s="226"/>
      <c r="I196" s="226"/>
      <c r="J196" s="227" t="s">
        <v>332</v>
      </c>
      <c r="K196" s="228">
        <v>132.05000000000001</v>
      </c>
      <c r="L196" s="229">
        <v>0</v>
      </c>
      <c r="M196" s="230"/>
      <c r="N196" s="231">
        <f>ROUND(L196*K196,2)</f>
        <v>0</v>
      </c>
      <c r="O196" s="231"/>
      <c r="P196" s="231"/>
      <c r="Q196" s="231"/>
      <c r="R196" s="51"/>
      <c r="T196" s="232" t="s">
        <v>23</v>
      </c>
      <c r="U196" s="59" t="s">
        <v>49</v>
      </c>
      <c r="V196" s="50"/>
      <c r="W196" s="233">
        <f>V196*K196</f>
        <v>0</v>
      </c>
      <c r="X196" s="233">
        <v>0</v>
      </c>
      <c r="Y196" s="233">
        <f>X196*K196</f>
        <v>0</v>
      </c>
      <c r="Z196" s="233">
        <v>0.001</v>
      </c>
      <c r="AA196" s="234">
        <f>Z196*K196</f>
        <v>0</v>
      </c>
      <c r="AR196" s="24" t="s">
        <v>246</v>
      </c>
      <c r="AT196" s="24" t="s">
        <v>165</v>
      </c>
      <c r="AU196" s="24" t="s">
        <v>125</v>
      </c>
      <c r="AY196" s="24" t="s">
        <v>164</v>
      </c>
      <c r="BE196" s="145">
        <f>IF(U196="základní",N196,0)</f>
        <v>0</v>
      </c>
      <c r="BF196" s="145">
        <f>IF(U196="snížená",N196,0)</f>
        <v>0</v>
      </c>
      <c r="BG196" s="145">
        <f>IF(U196="zákl. přenesená",N196,0)</f>
        <v>0</v>
      </c>
      <c r="BH196" s="145">
        <f>IF(U196="sníž. přenesená",N196,0)</f>
        <v>0</v>
      </c>
      <c r="BI196" s="145">
        <f>IF(U196="nulová",N196,0)</f>
        <v>0</v>
      </c>
      <c r="BJ196" s="24" t="s">
        <v>25</v>
      </c>
      <c r="BK196" s="145">
        <f>ROUND(L196*K196,2)</f>
        <v>0</v>
      </c>
      <c r="BL196" s="24" t="s">
        <v>246</v>
      </c>
      <c r="BM196" s="24" t="s">
        <v>333</v>
      </c>
    </row>
    <row r="197" s="10" customFormat="1" ht="22.5" customHeight="1">
      <c r="B197" s="235"/>
      <c r="C197" s="236"/>
      <c r="D197" s="236"/>
      <c r="E197" s="237" t="s">
        <v>23</v>
      </c>
      <c r="F197" s="238" t="s">
        <v>334</v>
      </c>
      <c r="G197" s="239"/>
      <c r="H197" s="239"/>
      <c r="I197" s="239"/>
      <c r="J197" s="236"/>
      <c r="K197" s="240" t="s">
        <v>23</v>
      </c>
      <c r="L197" s="236"/>
      <c r="M197" s="236"/>
      <c r="N197" s="236"/>
      <c r="O197" s="236"/>
      <c r="P197" s="236"/>
      <c r="Q197" s="236"/>
      <c r="R197" s="241"/>
      <c r="T197" s="242"/>
      <c r="U197" s="236"/>
      <c r="V197" s="236"/>
      <c r="W197" s="236"/>
      <c r="X197" s="236"/>
      <c r="Y197" s="236"/>
      <c r="Z197" s="236"/>
      <c r="AA197" s="243"/>
      <c r="AT197" s="244" t="s">
        <v>172</v>
      </c>
      <c r="AU197" s="244" t="s">
        <v>125</v>
      </c>
      <c r="AV197" s="10" t="s">
        <v>25</v>
      </c>
      <c r="AW197" s="10" t="s">
        <v>173</v>
      </c>
      <c r="AX197" s="10" t="s">
        <v>84</v>
      </c>
      <c r="AY197" s="244" t="s">
        <v>164</v>
      </c>
    </row>
    <row r="198" s="11" customFormat="1" ht="22.5" customHeight="1">
      <c r="B198" s="246"/>
      <c r="C198" s="247"/>
      <c r="D198" s="247"/>
      <c r="E198" s="248" t="s">
        <v>23</v>
      </c>
      <c r="F198" s="249" t="s">
        <v>335</v>
      </c>
      <c r="G198" s="247"/>
      <c r="H198" s="247"/>
      <c r="I198" s="247"/>
      <c r="J198" s="247"/>
      <c r="K198" s="250">
        <v>132.05000000000001</v>
      </c>
      <c r="L198" s="247"/>
      <c r="M198" s="247"/>
      <c r="N198" s="247"/>
      <c r="O198" s="247"/>
      <c r="P198" s="247"/>
      <c r="Q198" s="247"/>
      <c r="R198" s="251"/>
      <c r="T198" s="252"/>
      <c r="U198" s="247"/>
      <c r="V198" s="247"/>
      <c r="W198" s="247"/>
      <c r="X198" s="247"/>
      <c r="Y198" s="247"/>
      <c r="Z198" s="247"/>
      <c r="AA198" s="253"/>
      <c r="AT198" s="254" t="s">
        <v>172</v>
      </c>
      <c r="AU198" s="254" t="s">
        <v>125</v>
      </c>
      <c r="AV198" s="11" t="s">
        <v>125</v>
      </c>
      <c r="AW198" s="11" t="s">
        <v>173</v>
      </c>
      <c r="AX198" s="11" t="s">
        <v>25</v>
      </c>
      <c r="AY198" s="254" t="s">
        <v>164</v>
      </c>
    </row>
    <row r="199" s="1" customFormat="1" ht="31.5" customHeight="1">
      <c r="B199" s="49"/>
      <c r="C199" s="224" t="s">
        <v>336</v>
      </c>
      <c r="D199" s="224" t="s">
        <v>165</v>
      </c>
      <c r="E199" s="225" t="s">
        <v>337</v>
      </c>
      <c r="F199" s="226" t="s">
        <v>338</v>
      </c>
      <c r="G199" s="226"/>
      <c r="H199" s="226"/>
      <c r="I199" s="226"/>
      <c r="J199" s="227" t="s">
        <v>216</v>
      </c>
      <c r="K199" s="228">
        <v>0.0070000000000000001</v>
      </c>
      <c r="L199" s="229">
        <v>0</v>
      </c>
      <c r="M199" s="230"/>
      <c r="N199" s="231">
        <f>ROUND(L199*K199,2)</f>
        <v>0</v>
      </c>
      <c r="O199" s="231"/>
      <c r="P199" s="231"/>
      <c r="Q199" s="231"/>
      <c r="R199" s="51"/>
      <c r="T199" s="232" t="s">
        <v>23</v>
      </c>
      <c r="U199" s="59" t="s">
        <v>49</v>
      </c>
      <c r="V199" s="50"/>
      <c r="W199" s="233">
        <f>V199*K199</f>
        <v>0</v>
      </c>
      <c r="X199" s="233">
        <v>0</v>
      </c>
      <c r="Y199" s="233">
        <f>X199*K199</f>
        <v>0</v>
      </c>
      <c r="Z199" s="233">
        <v>0</v>
      </c>
      <c r="AA199" s="234">
        <f>Z199*K199</f>
        <v>0</v>
      </c>
      <c r="AR199" s="24" t="s">
        <v>246</v>
      </c>
      <c r="AT199" s="24" t="s">
        <v>165</v>
      </c>
      <c r="AU199" s="24" t="s">
        <v>125</v>
      </c>
      <c r="AY199" s="24" t="s">
        <v>164</v>
      </c>
      <c r="BE199" s="145">
        <f>IF(U199="základní",N199,0)</f>
        <v>0</v>
      </c>
      <c r="BF199" s="145">
        <f>IF(U199="snížená",N199,0)</f>
        <v>0</v>
      </c>
      <c r="BG199" s="145">
        <f>IF(U199="zákl. přenesená",N199,0)</f>
        <v>0</v>
      </c>
      <c r="BH199" s="145">
        <f>IF(U199="sníž. přenesená",N199,0)</f>
        <v>0</v>
      </c>
      <c r="BI199" s="145">
        <f>IF(U199="nulová",N199,0)</f>
        <v>0</v>
      </c>
      <c r="BJ199" s="24" t="s">
        <v>25</v>
      </c>
      <c r="BK199" s="145">
        <f>ROUND(L199*K199,2)</f>
        <v>0</v>
      </c>
      <c r="BL199" s="24" t="s">
        <v>246</v>
      </c>
      <c r="BM199" s="24" t="s">
        <v>339</v>
      </c>
    </row>
    <row r="200" s="9" customFormat="1" ht="29.88" customHeight="1">
      <c r="B200" s="211"/>
      <c r="C200" s="212"/>
      <c r="D200" s="221" t="s">
        <v>243</v>
      </c>
      <c r="E200" s="221"/>
      <c r="F200" s="221"/>
      <c r="G200" s="221"/>
      <c r="H200" s="221"/>
      <c r="I200" s="221"/>
      <c r="J200" s="221"/>
      <c r="K200" s="221"/>
      <c r="L200" s="221"/>
      <c r="M200" s="221"/>
      <c r="N200" s="264">
        <f>BK200</f>
        <v>0</v>
      </c>
      <c r="O200" s="265"/>
      <c r="P200" s="265"/>
      <c r="Q200" s="265"/>
      <c r="R200" s="214"/>
      <c r="T200" s="215"/>
      <c r="U200" s="212"/>
      <c r="V200" s="212"/>
      <c r="W200" s="216">
        <f>SUM(W201:W211)</f>
        <v>0</v>
      </c>
      <c r="X200" s="212"/>
      <c r="Y200" s="216">
        <f>SUM(Y201:Y211)</f>
        <v>0</v>
      </c>
      <c r="Z200" s="212"/>
      <c r="AA200" s="217">
        <f>SUM(AA201:AA211)</f>
        <v>0</v>
      </c>
      <c r="AR200" s="218" t="s">
        <v>125</v>
      </c>
      <c r="AT200" s="219" t="s">
        <v>83</v>
      </c>
      <c r="AU200" s="219" t="s">
        <v>25</v>
      </c>
      <c r="AY200" s="218" t="s">
        <v>164</v>
      </c>
      <c r="BK200" s="220">
        <f>SUM(BK201:BK211)</f>
        <v>0</v>
      </c>
    </row>
    <row r="201" s="1" customFormat="1" ht="44.25" customHeight="1">
      <c r="B201" s="49"/>
      <c r="C201" s="224" t="s">
        <v>11</v>
      </c>
      <c r="D201" s="224" t="s">
        <v>165</v>
      </c>
      <c r="E201" s="225" t="s">
        <v>340</v>
      </c>
      <c r="F201" s="226" t="s">
        <v>341</v>
      </c>
      <c r="G201" s="226"/>
      <c r="H201" s="226"/>
      <c r="I201" s="226"/>
      <c r="J201" s="227" t="s">
        <v>168</v>
      </c>
      <c r="K201" s="228">
        <v>319.63</v>
      </c>
      <c r="L201" s="229">
        <v>0</v>
      </c>
      <c r="M201" s="230"/>
      <c r="N201" s="231">
        <f>ROUND(L201*K201,2)</f>
        <v>0</v>
      </c>
      <c r="O201" s="231"/>
      <c r="P201" s="231"/>
      <c r="Q201" s="231"/>
      <c r="R201" s="51"/>
      <c r="T201" s="232" t="s">
        <v>23</v>
      </c>
      <c r="U201" s="59" t="s">
        <v>49</v>
      </c>
      <c r="V201" s="50"/>
      <c r="W201" s="233">
        <f>V201*K201</f>
        <v>0</v>
      </c>
      <c r="X201" s="233">
        <v>0.00024000000000000001</v>
      </c>
      <c r="Y201" s="233">
        <f>X201*K201</f>
        <v>0</v>
      </c>
      <c r="Z201" s="233">
        <v>0</v>
      </c>
      <c r="AA201" s="234">
        <f>Z201*K201</f>
        <v>0</v>
      </c>
      <c r="AR201" s="24" t="s">
        <v>246</v>
      </c>
      <c r="AT201" s="24" t="s">
        <v>165</v>
      </c>
      <c r="AU201" s="24" t="s">
        <v>125</v>
      </c>
      <c r="AY201" s="24" t="s">
        <v>164</v>
      </c>
      <c r="BE201" s="145">
        <f>IF(U201="základní",N201,0)</f>
        <v>0</v>
      </c>
      <c r="BF201" s="145">
        <f>IF(U201="snížená",N201,0)</f>
        <v>0</v>
      </c>
      <c r="BG201" s="145">
        <f>IF(U201="zákl. přenesená",N201,0)</f>
        <v>0</v>
      </c>
      <c r="BH201" s="145">
        <f>IF(U201="sníž. přenesená",N201,0)</f>
        <v>0</v>
      </c>
      <c r="BI201" s="145">
        <f>IF(U201="nulová",N201,0)</f>
        <v>0</v>
      </c>
      <c r="BJ201" s="24" t="s">
        <v>25</v>
      </c>
      <c r="BK201" s="145">
        <f>ROUND(L201*K201,2)</f>
        <v>0</v>
      </c>
      <c r="BL201" s="24" t="s">
        <v>246</v>
      </c>
      <c r="BM201" s="24" t="s">
        <v>342</v>
      </c>
    </row>
    <row r="202" s="10" customFormat="1" ht="22.5" customHeight="1">
      <c r="B202" s="235"/>
      <c r="C202" s="236"/>
      <c r="D202" s="236"/>
      <c r="E202" s="237" t="s">
        <v>23</v>
      </c>
      <c r="F202" s="238" t="s">
        <v>343</v>
      </c>
      <c r="G202" s="239"/>
      <c r="H202" s="239"/>
      <c r="I202" s="239"/>
      <c r="J202" s="236"/>
      <c r="K202" s="240" t="s">
        <v>23</v>
      </c>
      <c r="L202" s="236"/>
      <c r="M202" s="236"/>
      <c r="N202" s="236"/>
      <c r="O202" s="236"/>
      <c r="P202" s="236"/>
      <c r="Q202" s="236"/>
      <c r="R202" s="241"/>
      <c r="T202" s="242"/>
      <c r="U202" s="236"/>
      <c r="V202" s="236"/>
      <c r="W202" s="236"/>
      <c r="X202" s="236"/>
      <c r="Y202" s="236"/>
      <c r="Z202" s="236"/>
      <c r="AA202" s="243"/>
      <c r="AT202" s="244" t="s">
        <v>172</v>
      </c>
      <c r="AU202" s="244" t="s">
        <v>125</v>
      </c>
      <c r="AV202" s="10" t="s">
        <v>25</v>
      </c>
      <c r="AW202" s="10" t="s">
        <v>173</v>
      </c>
      <c r="AX202" s="10" t="s">
        <v>84</v>
      </c>
      <c r="AY202" s="244" t="s">
        <v>164</v>
      </c>
    </row>
    <row r="203" s="11" customFormat="1" ht="22.5" customHeight="1">
      <c r="B203" s="246"/>
      <c r="C203" s="247"/>
      <c r="D203" s="247"/>
      <c r="E203" s="248" t="s">
        <v>23</v>
      </c>
      <c r="F203" s="249" t="s">
        <v>344</v>
      </c>
      <c r="G203" s="247"/>
      <c r="H203" s="247"/>
      <c r="I203" s="247"/>
      <c r="J203" s="247"/>
      <c r="K203" s="250">
        <v>105.84</v>
      </c>
      <c r="L203" s="247"/>
      <c r="M203" s="247"/>
      <c r="N203" s="247"/>
      <c r="O203" s="247"/>
      <c r="P203" s="247"/>
      <c r="Q203" s="247"/>
      <c r="R203" s="251"/>
      <c r="T203" s="252"/>
      <c r="U203" s="247"/>
      <c r="V203" s="247"/>
      <c r="W203" s="247"/>
      <c r="X203" s="247"/>
      <c r="Y203" s="247"/>
      <c r="Z203" s="247"/>
      <c r="AA203" s="253"/>
      <c r="AT203" s="254" t="s">
        <v>172</v>
      </c>
      <c r="AU203" s="254" t="s">
        <v>125</v>
      </c>
      <c r="AV203" s="11" t="s">
        <v>125</v>
      </c>
      <c r="AW203" s="11" t="s">
        <v>173</v>
      </c>
      <c r="AX203" s="11" t="s">
        <v>84</v>
      </c>
      <c r="AY203" s="254" t="s">
        <v>164</v>
      </c>
    </row>
    <row r="204" s="10" customFormat="1" ht="22.5" customHeight="1">
      <c r="B204" s="235"/>
      <c r="C204" s="236"/>
      <c r="D204" s="236"/>
      <c r="E204" s="237" t="s">
        <v>23</v>
      </c>
      <c r="F204" s="245" t="s">
        <v>253</v>
      </c>
      <c r="G204" s="236"/>
      <c r="H204" s="236"/>
      <c r="I204" s="236"/>
      <c r="J204" s="236"/>
      <c r="K204" s="240" t="s">
        <v>23</v>
      </c>
      <c r="L204" s="236"/>
      <c r="M204" s="236"/>
      <c r="N204" s="236"/>
      <c r="O204" s="236"/>
      <c r="P204" s="236"/>
      <c r="Q204" s="236"/>
      <c r="R204" s="241"/>
      <c r="T204" s="242"/>
      <c r="U204" s="236"/>
      <c r="V204" s="236"/>
      <c r="W204" s="236"/>
      <c r="X204" s="236"/>
      <c r="Y204" s="236"/>
      <c r="Z204" s="236"/>
      <c r="AA204" s="243"/>
      <c r="AT204" s="244" t="s">
        <v>172</v>
      </c>
      <c r="AU204" s="244" t="s">
        <v>125</v>
      </c>
      <c r="AV204" s="10" t="s">
        <v>25</v>
      </c>
      <c r="AW204" s="10" t="s">
        <v>173</v>
      </c>
      <c r="AX204" s="10" t="s">
        <v>84</v>
      </c>
      <c r="AY204" s="244" t="s">
        <v>164</v>
      </c>
    </row>
    <row r="205" s="11" customFormat="1" ht="22.5" customHeight="1">
      <c r="B205" s="246"/>
      <c r="C205" s="247"/>
      <c r="D205" s="247"/>
      <c r="E205" s="248" t="s">
        <v>23</v>
      </c>
      <c r="F205" s="249" t="s">
        <v>345</v>
      </c>
      <c r="G205" s="247"/>
      <c r="H205" s="247"/>
      <c r="I205" s="247"/>
      <c r="J205" s="247"/>
      <c r="K205" s="250">
        <v>101.76000000000001</v>
      </c>
      <c r="L205" s="247"/>
      <c r="M205" s="247"/>
      <c r="N205" s="247"/>
      <c r="O205" s="247"/>
      <c r="P205" s="247"/>
      <c r="Q205" s="247"/>
      <c r="R205" s="251"/>
      <c r="T205" s="252"/>
      <c r="U205" s="247"/>
      <c r="V205" s="247"/>
      <c r="W205" s="247"/>
      <c r="X205" s="247"/>
      <c r="Y205" s="247"/>
      <c r="Z205" s="247"/>
      <c r="AA205" s="253"/>
      <c r="AT205" s="254" t="s">
        <v>172</v>
      </c>
      <c r="AU205" s="254" t="s">
        <v>125</v>
      </c>
      <c r="AV205" s="11" t="s">
        <v>125</v>
      </c>
      <c r="AW205" s="11" t="s">
        <v>173</v>
      </c>
      <c r="AX205" s="11" t="s">
        <v>84</v>
      </c>
      <c r="AY205" s="254" t="s">
        <v>164</v>
      </c>
    </row>
    <row r="206" s="10" customFormat="1" ht="22.5" customHeight="1">
      <c r="B206" s="235"/>
      <c r="C206" s="236"/>
      <c r="D206" s="236"/>
      <c r="E206" s="237" t="s">
        <v>23</v>
      </c>
      <c r="F206" s="245" t="s">
        <v>255</v>
      </c>
      <c r="G206" s="236"/>
      <c r="H206" s="236"/>
      <c r="I206" s="236"/>
      <c r="J206" s="236"/>
      <c r="K206" s="240" t="s">
        <v>23</v>
      </c>
      <c r="L206" s="236"/>
      <c r="M206" s="236"/>
      <c r="N206" s="236"/>
      <c r="O206" s="236"/>
      <c r="P206" s="236"/>
      <c r="Q206" s="236"/>
      <c r="R206" s="241"/>
      <c r="T206" s="242"/>
      <c r="U206" s="236"/>
      <c r="V206" s="236"/>
      <c r="W206" s="236"/>
      <c r="X206" s="236"/>
      <c r="Y206" s="236"/>
      <c r="Z206" s="236"/>
      <c r="AA206" s="243"/>
      <c r="AT206" s="244" t="s">
        <v>172</v>
      </c>
      <c r="AU206" s="244" t="s">
        <v>125</v>
      </c>
      <c r="AV206" s="10" t="s">
        <v>25</v>
      </c>
      <c r="AW206" s="10" t="s">
        <v>173</v>
      </c>
      <c r="AX206" s="10" t="s">
        <v>84</v>
      </c>
      <c r="AY206" s="244" t="s">
        <v>164</v>
      </c>
    </row>
    <row r="207" s="11" customFormat="1" ht="22.5" customHeight="1">
      <c r="B207" s="246"/>
      <c r="C207" s="247"/>
      <c r="D207" s="247"/>
      <c r="E207" s="248" t="s">
        <v>23</v>
      </c>
      <c r="F207" s="249" t="s">
        <v>346</v>
      </c>
      <c r="G207" s="247"/>
      <c r="H207" s="247"/>
      <c r="I207" s="247"/>
      <c r="J207" s="247"/>
      <c r="K207" s="250">
        <v>74.480000000000004</v>
      </c>
      <c r="L207" s="247"/>
      <c r="M207" s="247"/>
      <c r="N207" s="247"/>
      <c r="O207" s="247"/>
      <c r="P207" s="247"/>
      <c r="Q207" s="247"/>
      <c r="R207" s="251"/>
      <c r="T207" s="252"/>
      <c r="U207" s="247"/>
      <c r="V207" s="247"/>
      <c r="W207" s="247"/>
      <c r="X207" s="247"/>
      <c r="Y207" s="247"/>
      <c r="Z207" s="247"/>
      <c r="AA207" s="253"/>
      <c r="AT207" s="254" t="s">
        <v>172</v>
      </c>
      <c r="AU207" s="254" t="s">
        <v>125</v>
      </c>
      <c r="AV207" s="11" t="s">
        <v>125</v>
      </c>
      <c r="AW207" s="11" t="s">
        <v>173</v>
      </c>
      <c r="AX207" s="11" t="s">
        <v>84</v>
      </c>
      <c r="AY207" s="254" t="s">
        <v>164</v>
      </c>
    </row>
    <row r="208" s="10" customFormat="1" ht="22.5" customHeight="1">
      <c r="B208" s="235"/>
      <c r="C208" s="236"/>
      <c r="D208" s="236"/>
      <c r="E208" s="237" t="s">
        <v>23</v>
      </c>
      <c r="F208" s="245" t="s">
        <v>257</v>
      </c>
      <c r="G208" s="236"/>
      <c r="H208" s="236"/>
      <c r="I208" s="236"/>
      <c r="J208" s="236"/>
      <c r="K208" s="240" t="s">
        <v>23</v>
      </c>
      <c r="L208" s="236"/>
      <c r="M208" s="236"/>
      <c r="N208" s="236"/>
      <c r="O208" s="236"/>
      <c r="P208" s="236"/>
      <c r="Q208" s="236"/>
      <c r="R208" s="241"/>
      <c r="T208" s="242"/>
      <c r="U208" s="236"/>
      <c r="V208" s="236"/>
      <c r="W208" s="236"/>
      <c r="X208" s="236"/>
      <c r="Y208" s="236"/>
      <c r="Z208" s="236"/>
      <c r="AA208" s="243"/>
      <c r="AT208" s="244" t="s">
        <v>172</v>
      </c>
      <c r="AU208" s="244" t="s">
        <v>125</v>
      </c>
      <c r="AV208" s="10" t="s">
        <v>25</v>
      </c>
      <c r="AW208" s="10" t="s">
        <v>173</v>
      </c>
      <c r="AX208" s="10" t="s">
        <v>84</v>
      </c>
      <c r="AY208" s="244" t="s">
        <v>164</v>
      </c>
    </row>
    <row r="209" s="11" customFormat="1" ht="22.5" customHeight="1">
      <c r="B209" s="246"/>
      <c r="C209" s="247"/>
      <c r="D209" s="247"/>
      <c r="E209" s="248" t="s">
        <v>23</v>
      </c>
      <c r="F209" s="249" t="s">
        <v>347</v>
      </c>
      <c r="G209" s="247"/>
      <c r="H209" s="247"/>
      <c r="I209" s="247"/>
      <c r="J209" s="247"/>
      <c r="K209" s="250">
        <v>37.549999999999997</v>
      </c>
      <c r="L209" s="247"/>
      <c r="M209" s="247"/>
      <c r="N209" s="247"/>
      <c r="O209" s="247"/>
      <c r="P209" s="247"/>
      <c r="Q209" s="247"/>
      <c r="R209" s="251"/>
      <c r="T209" s="252"/>
      <c r="U209" s="247"/>
      <c r="V209" s="247"/>
      <c r="W209" s="247"/>
      <c r="X209" s="247"/>
      <c r="Y209" s="247"/>
      <c r="Z209" s="247"/>
      <c r="AA209" s="253"/>
      <c r="AT209" s="254" t="s">
        <v>172</v>
      </c>
      <c r="AU209" s="254" t="s">
        <v>125</v>
      </c>
      <c r="AV209" s="11" t="s">
        <v>125</v>
      </c>
      <c r="AW209" s="11" t="s">
        <v>173</v>
      </c>
      <c r="AX209" s="11" t="s">
        <v>84</v>
      </c>
      <c r="AY209" s="254" t="s">
        <v>164</v>
      </c>
    </row>
    <row r="210" s="12" customFormat="1" ht="22.5" customHeight="1">
      <c r="B210" s="255"/>
      <c r="C210" s="256"/>
      <c r="D210" s="256"/>
      <c r="E210" s="257" t="s">
        <v>23</v>
      </c>
      <c r="F210" s="258" t="s">
        <v>191</v>
      </c>
      <c r="G210" s="256"/>
      <c r="H210" s="256"/>
      <c r="I210" s="256"/>
      <c r="J210" s="256"/>
      <c r="K210" s="259">
        <v>319.63</v>
      </c>
      <c r="L210" s="256"/>
      <c r="M210" s="256"/>
      <c r="N210" s="256"/>
      <c r="O210" s="256"/>
      <c r="P210" s="256"/>
      <c r="Q210" s="256"/>
      <c r="R210" s="260"/>
      <c r="T210" s="261"/>
      <c r="U210" s="256"/>
      <c r="V210" s="256"/>
      <c r="W210" s="256"/>
      <c r="X210" s="256"/>
      <c r="Y210" s="256"/>
      <c r="Z210" s="256"/>
      <c r="AA210" s="262"/>
      <c r="AT210" s="263" t="s">
        <v>172</v>
      </c>
      <c r="AU210" s="263" t="s">
        <v>125</v>
      </c>
      <c r="AV210" s="12" t="s">
        <v>169</v>
      </c>
      <c r="AW210" s="12" t="s">
        <v>173</v>
      </c>
      <c r="AX210" s="12" t="s">
        <v>25</v>
      </c>
      <c r="AY210" s="263" t="s">
        <v>164</v>
      </c>
    </row>
    <row r="211" s="1" customFormat="1" ht="44.25" customHeight="1">
      <c r="B211" s="49"/>
      <c r="C211" s="224" t="s">
        <v>246</v>
      </c>
      <c r="D211" s="224" t="s">
        <v>165</v>
      </c>
      <c r="E211" s="225" t="s">
        <v>348</v>
      </c>
      <c r="F211" s="226" t="s">
        <v>349</v>
      </c>
      <c r="G211" s="226"/>
      <c r="H211" s="226"/>
      <c r="I211" s="226"/>
      <c r="J211" s="227" t="s">
        <v>168</v>
      </c>
      <c r="K211" s="228">
        <v>319.63</v>
      </c>
      <c r="L211" s="229">
        <v>0</v>
      </c>
      <c r="M211" s="230"/>
      <c r="N211" s="231">
        <f>ROUND(L211*K211,2)</f>
        <v>0</v>
      </c>
      <c r="O211" s="231"/>
      <c r="P211" s="231"/>
      <c r="Q211" s="231"/>
      <c r="R211" s="51"/>
      <c r="T211" s="232" t="s">
        <v>23</v>
      </c>
      <c r="U211" s="59" t="s">
        <v>49</v>
      </c>
      <c r="V211" s="50"/>
      <c r="W211" s="233">
        <f>V211*K211</f>
        <v>0</v>
      </c>
      <c r="X211" s="233">
        <v>0.00052999999999999998</v>
      </c>
      <c r="Y211" s="233">
        <f>X211*K211</f>
        <v>0</v>
      </c>
      <c r="Z211" s="233">
        <v>0</v>
      </c>
      <c r="AA211" s="234">
        <f>Z211*K211</f>
        <v>0</v>
      </c>
      <c r="AR211" s="24" t="s">
        <v>246</v>
      </c>
      <c r="AT211" s="24" t="s">
        <v>165</v>
      </c>
      <c r="AU211" s="24" t="s">
        <v>125</v>
      </c>
      <c r="AY211" s="24" t="s">
        <v>164</v>
      </c>
      <c r="BE211" s="145">
        <f>IF(U211="základní",N211,0)</f>
        <v>0</v>
      </c>
      <c r="BF211" s="145">
        <f>IF(U211="snížená",N211,0)</f>
        <v>0</v>
      </c>
      <c r="BG211" s="145">
        <f>IF(U211="zákl. přenesená",N211,0)</f>
        <v>0</v>
      </c>
      <c r="BH211" s="145">
        <f>IF(U211="sníž. přenesená",N211,0)</f>
        <v>0</v>
      </c>
      <c r="BI211" s="145">
        <f>IF(U211="nulová",N211,0)</f>
        <v>0</v>
      </c>
      <c r="BJ211" s="24" t="s">
        <v>25</v>
      </c>
      <c r="BK211" s="145">
        <f>ROUND(L211*K211,2)</f>
        <v>0</v>
      </c>
      <c r="BL211" s="24" t="s">
        <v>246</v>
      </c>
      <c r="BM211" s="24" t="s">
        <v>350</v>
      </c>
    </row>
    <row r="212" s="1" customFormat="1" ht="49.92" customHeight="1">
      <c r="B212" s="49"/>
      <c r="C212" s="50"/>
      <c r="D212" s="213" t="s">
        <v>237</v>
      </c>
      <c r="E212" s="50"/>
      <c r="F212" s="50"/>
      <c r="G212" s="50"/>
      <c r="H212" s="50"/>
      <c r="I212" s="50"/>
      <c r="J212" s="50"/>
      <c r="K212" s="50"/>
      <c r="L212" s="50"/>
      <c r="M212" s="50"/>
      <c r="N212" s="268">
        <f>BK212</f>
        <v>0</v>
      </c>
      <c r="O212" s="269"/>
      <c r="P212" s="269"/>
      <c r="Q212" s="269"/>
      <c r="R212" s="51"/>
      <c r="T212" s="193"/>
      <c r="U212" s="50"/>
      <c r="V212" s="50"/>
      <c r="W212" s="50"/>
      <c r="X212" s="50"/>
      <c r="Y212" s="50"/>
      <c r="Z212" s="50"/>
      <c r="AA212" s="103"/>
      <c r="AT212" s="24" t="s">
        <v>83</v>
      </c>
      <c r="AU212" s="24" t="s">
        <v>84</v>
      </c>
      <c r="AY212" s="24" t="s">
        <v>238</v>
      </c>
      <c r="BK212" s="145">
        <f>SUM(BK213:BK217)</f>
        <v>0</v>
      </c>
    </row>
    <row r="213" s="1" customFormat="1" ht="22.32" customHeight="1">
      <c r="B213" s="49"/>
      <c r="C213" s="270" t="s">
        <v>23</v>
      </c>
      <c r="D213" s="270" t="s">
        <v>165</v>
      </c>
      <c r="E213" s="271" t="s">
        <v>23</v>
      </c>
      <c r="F213" s="272" t="s">
        <v>23</v>
      </c>
      <c r="G213" s="272"/>
      <c r="H213" s="272"/>
      <c r="I213" s="272"/>
      <c r="J213" s="273" t="s">
        <v>23</v>
      </c>
      <c r="K213" s="274"/>
      <c r="L213" s="229"/>
      <c r="M213" s="231"/>
      <c r="N213" s="231">
        <f>BK213</f>
        <v>0</v>
      </c>
      <c r="O213" s="231"/>
      <c r="P213" s="231"/>
      <c r="Q213" s="231"/>
      <c r="R213" s="51"/>
      <c r="T213" s="232" t="s">
        <v>23</v>
      </c>
      <c r="U213" s="275" t="s">
        <v>49</v>
      </c>
      <c r="V213" s="50"/>
      <c r="W213" s="50"/>
      <c r="X213" s="50"/>
      <c r="Y213" s="50"/>
      <c r="Z213" s="50"/>
      <c r="AA213" s="103"/>
      <c r="AT213" s="24" t="s">
        <v>238</v>
      </c>
      <c r="AU213" s="24" t="s">
        <v>25</v>
      </c>
      <c r="AY213" s="24" t="s">
        <v>238</v>
      </c>
      <c r="BE213" s="145">
        <f>IF(U213="základní",N213,0)</f>
        <v>0</v>
      </c>
      <c r="BF213" s="145">
        <f>IF(U213="snížená",N213,0)</f>
        <v>0</v>
      </c>
      <c r="BG213" s="145">
        <f>IF(U213="zákl. přenesená",N213,0)</f>
        <v>0</v>
      </c>
      <c r="BH213" s="145">
        <f>IF(U213="sníž. přenesená",N213,0)</f>
        <v>0</v>
      </c>
      <c r="BI213" s="145">
        <f>IF(U213="nulová",N213,0)</f>
        <v>0</v>
      </c>
      <c r="BJ213" s="24" t="s">
        <v>25</v>
      </c>
      <c r="BK213" s="145">
        <f>L213*K213</f>
        <v>0</v>
      </c>
    </row>
    <row r="214" s="1" customFormat="1" ht="22.32" customHeight="1">
      <c r="B214" s="49"/>
      <c r="C214" s="270" t="s">
        <v>23</v>
      </c>
      <c r="D214" s="270" t="s">
        <v>165</v>
      </c>
      <c r="E214" s="271" t="s">
        <v>23</v>
      </c>
      <c r="F214" s="272" t="s">
        <v>23</v>
      </c>
      <c r="G214" s="272"/>
      <c r="H214" s="272"/>
      <c r="I214" s="272"/>
      <c r="J214" s="273" t="s">
        <v>23</v>
      </c>
      <c r="K214" s="274"/>
      <c r="L214" s="229"/>
      <c r="M214" s="231"/>
      <c r="N214" s="231">
        <f>BK214</f>
        <v>0</v>
      </c>
      <c r="O214" s="231"/>
      <c r="P214" s="231"/>
      <c r="Q214" s="231"/>
      <c r="R214" s="51"/>
      <c r="T214" s="232" t="s">
        <v>23</v>
      </c>
      <c r="U214" s="275" t="s">
        <v>49</v>
      </c>
      <c r="V214" s="50"/>
      <c r="W214" s="50"/>
      <c r="X214" s="50"/>
      <c r="Y214" s="50"/>
      <c r="Z214" s="50"/>
      <c r="AA214" s="103"/>
      <c r="AT214" s="24" t="s">
        <v>238</v>
      </c>
      <c r="AU214" s="24" t="s">
        <v>25</v>
      </c>
      <c r="AY214" s="24" t="s">
        <v>238</v>
      </c>
      <c r="BE214" s="145">
        <f>IF(U214="základní",N214,0)</f>
        <v>0</v>
      </c>
      <c r="BF214" s="145">
        <f>IF(U214="snížená",N214,0)</f>
        <v>0</v>
      </c>
      <c r="BG214" s="145">
        <f>IF(U214="zákl. přenesená",N214,0)</f>
        <v>0</v>
      </c>
      <c r="BH214" s="145">
        <f>IF(U214="sníž. přenesená",N214,0)</f>
        <v>0</v>
      </c>
      <c r="BI214" s="145">
        <f>IF(U214="nulová",N214,0)</f>
        <v>0</v>
      </c>
      <c r="BJ214" s="24" t="s">
        <v>25</v>
      </c>
      <c r="BK214" s="145">
        <f>L214*K214</f>
        <v>0</v>
      </c>
    </row>
    <row r="215" s="1" customFormat="1" ht="22.32" customHeight="1">
      <c r="B215" s="49"/>
      <c r="C215" s="270" t="s">
        <v>23</v>
      </c>
      <c r="D215" s="270" t="s">
        <v>165</v>
      </c>
      <c r="E215" s="271" t="s">
        <v>23</v>
      </c>
      <c r="F215" s="272" t="s">
        <v>23</v>
      </c>
      <c r="G215" s="272"/>
      <c r="H215" s="272"/>
      <c r="I215" s="272"/>
      <c r="J215" s="273" t="s">
        <v>23</v>
      </c>
      <c r="K215" s="274"/>
      <c r="L215" s="229"/>
      <c r="M215" s="231"/>
      <c r="N215" s="231">
        <f>BK215</f>
        <v>0</v>
      </c>
      <c r="O215" s="231"/>
      <c r="P215" s="231"/>
      <c r="Q215" s="231"/>
      <c r="R215" s="51"/>
      <c r="T215" s="232" t="s">
        <v>23</v>
      </c>
      <c r="U215" s="275" t="s">
        <v>49</v>
      </c>
      <c r="V215" s="50"/>
      <c r="W215" s="50"/>
      <c r="X215" s="50"/>
      <c r="Y215" s="50"/>
      <c r="Z215" s="50"/>
      <c r="AA215" s="103"/>
      <c r="AT215" s="24" t="s">
        <v>238</v>
      </c>
      <c r="AU215" s="24" t="s">
        <v>25</v>
      </c>
      <c r="AY215" s="24" t="s">
        <v>238</v>
      </c>
      <c r="BE215" s="145">
        <f>IF(U215="základní",N215,0)</f>
        <v>0</v>
      </c>
      <c r="BF215" s="145">
        <f>IF(U215="snížená",N215,0)</f>
        <v>0</v>
      </c>
      <c r="BG215" s="145">
        <f>IF(U215="zákl. přenesená",N215,0)</f>
        <v>0</v>
      </c>
      <c r="BH215" s="145">
        <f>IF(U215="sníž. přenesená",N215,0)</f>
        <v>0</v>
      </c>
      <c r="BI215" s="145">
        <f>IF(U215="nulová",N215,0)</f>
        <v>0</v>
      </c>
      <c r="BJ215" s="24" t="s">
        <v>25</v>
      </c>
      <c r="BK215" s="145">
        <f>L215*K215</f>
        <v>0</v>
      </c>
    </row>
    <row r="216" s="1" customFormat="1" ht="22.32" customHeight="1">
      <c r="B216" s="49"/>
      <c r="C216" s="270" t="s">
        <v>23</v>
      </c>
      <c r="D216" s="270" t="s">
        <v>165</v>
      </c>
      <c r="E216" s="271" t="s">
        <v>23</v>
      </c>
      <c r="F216" s="272" t="s">
        <v>23</v>
      </c>
      <c r="G216" s="272"/>
      <c r="H216" s="272"/>
      <c r="I216" s="272"/>
      <c r="J216" s="273" t="s">
        <v>23</v>
      </c>
      <c r="K216" s="274"/>
      <c r="L216" s="229"/>
      <c r="M216" s="231"/>
      <c r="N216" s="231">
        <f>BK216</f>
        <v>0</v>
      </c>
      <c r="O216" s="231"/>
      <c r="P216" s="231"/>
      <c r="Q216" s="231"/>
      <c r="R216" s="51"/>
      <c r="T216" s="232" t="s">
        <v>23</v>
      </c>
      <c r="U216" s="275" t="s">
        <v>49</v>
      </c>
      <c r="V216" s="50"/>
      <c r="W216" s="50"/>
      <c r="X216" s="50"/>
      <c r="Y216" s="50"/>
      <c r="Z216" s="50"/>
      <c r="AA216" s="103"/>
      <c r="AT216" s="24" t="s">
        <v>238</v>
      </c>
      <c r="AU216" s="24" t="s">
        <v>25</v>
      </c>
      <c r="AY216" s="24" t="s">
        <v>238</v>
      </c>
      <c r="BE216" s="145">
        <f>IF(U216="základní",N216,0)</f>
        <v>0</v>
      </c>
      <c r="BF216" s="145">
        <f>IF(U216="snížená",N216,0)</f>
        <v>0</v>
      </c>
      <c r="BG216" s="145">
        <f>IF(U216="zákl. přenesená",N216,0)</f>
        <v>0</v>
      </c>
      <c r="BH216" s="145">
        <f>IF(U216="sníž. přenesená",N216,0)</f>
        <v>0</v>
      </c>
      <c r="BI216" s="145">
        <f>IF(U216="nulová",N216,0)</f>
        <v>0</v>
      </c>
      <c r="BJ216" s="24" t="s">
        <v>25</v>
      </c>
      <c r="BK216" s="145">
        <f>L216*K216</f>
        <v>0</v>
      </c>
    </row>
    <row r="217" s="1" customFormat="1" ht="22.32" customHeight="1">
      <c r="B217" s="49"/>
      <c r="C217" s="270" t="s">
        <v>23</v>
      </c>
      <c r="D217" s="270" t="s">
        <v>165</v>
      </c>
      <c r="E217" s="271" t="s">
        <v>23</v>
      </c>
      <c r="F217" s="272" t="s">
        <v>23</v>
      </c>
      <c r="G217" s="272"/>
      <c r="H217" s="272"/>
      <c r="I217" s="272"/>
      <c r="J217" s="273" t="s">
        <v>23</v>
      </c>
      <c r="K217" s="274"/>
      <c r="L217" s="229"/>
      <c r="M217" s="231"/>
      <c r="N217" s="231">
        <f>BK217</f>
        <v>0</v>
      </c>
      <c r="O217" s="231"/>
      <c r="P217" s="231"/>
      <c r="Q217" s="231"/>
      <c r="R217" s="51"/>
      <c r="T217" s="232" t="s">
        <v>23</v>
      </c>
      <c r="U217" s="275" t="s">
        <v>49</v>
      </c>
      <c r="V217" s="75"/>
      <c r="W217" s="75"/>
      <c r="X217" s="75"/>
      <c r="Y217" s="75"/>
      <c r="Z217" s="75"/>
      <c r="AA217" s="77"/>
      <c r="AT217" s="24" t="s">
        <v>238</v>
      </c>
      <c r="AU217" s="24" t="s">
        <v>25</v>
      </c>
      <c r="AY217" s="24" t="s">
        <v>238</v>
      </c>
      <c r="BE217" s="145">
        <f>IF(U217="základní",N217,0)</f>
        <v>0</v>
      </c>
      <c r="BF217" s="145">
        <f>IF(U217="snížená",N217,0)</f>
        <v>0</v>
      </c>
      <c r="BG217" s="145">
        <f>IF(U217="zákl. přenesená",N217,0)</f>
        <v>0</v>
      </c>
      <c r="BH217" s="145">
        <f>IF(U217="sníž. přenesená",N217,0)</f>
        <v>0</v>
      </c>
      <c r="BI217" s="145">
        <f>IF(U217="nulová",N217,0)</f>
        <v>0</v>
      </c>
      <c r="BJ217" s="24" t="s">
        <v>25</v>
      </c>
      <c r="BK217" s="145">
        <f>L217*K217</f>
        <v>0</v>
      </c>
    </row>
    <row r="218" s="1" customFormat="1" ht="6.96" customHeight="1">
      <c r="B218" s="78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80"/>
    </row>
  </sheetData>
  <mergeCells count="207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N101:Q101"/>
    <mergeCell ref="L103:Q103"/>
    <mergeCell ref="C109:Q109"/>
    <mergeCell ref="F111:P111"/>
    <mergeCell ref="F112:P112"/>
    <mergeCell ref="M114:P114"/>
    <mergeCell ref="M116:Q116"/>
    <mergeCell ref="M117:Q117"/>
    <mergeCell ref="F119:I119"/>
    <mergeCell ref="L119:M119"/>
    <mergeCell ref="N119:Q119"/>
    <mergeCell ref="F123:I123"/>
    <mergeCell ref="L123:M123"/>
    <mergeCell ref="N123:Q123"/>
    <mergeCell ref="F124:I124"/>
    <mergeCell ref="F125:I125"/>
    <mergeCell ref="F126:I126"/>
    <mergeCell ref="F127:I127"/>
    <mergeCell ref="F128:I128"/>
    <mergeCell ref="F129:I129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L148:M148"/>
    <mergeCell ref="N148:Q148"/>
    <mergeCell ref="F149:I149"/>
    <mergeCell ref="F150:I15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L172:M172"/>
    <mergeCell ref="N172:Q172"/>
    <mergeCell ref="F173:I173"/>
    <mergeCell ref="F174:I174"/>
    <mergeCell ref="F175:I175"/>
    <mergeCell ref="L175:M175"/>
    <mergeCell ref="N175:Q175"/>
    <mergeCell ref="F176:I176"/>
    <mergeCell ref="L176:M176"/>
    <mergeCell ref="N176:Q176"/>
    <mergeCell ref="F177:I177"/>
    <mergeCell ref="F178:I178"/>
    <mergeCell ref="F179:I179"/>
    <mergeCell ref="L179:M179"/>
    <mergeCell ref="N179:Q179"/>
    <mergeCell ref="F181:I181"/>
    <mergeCell ref="L181:M181"/>
    <mergeCell ref="N181:Q181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F198:I198"/>
    <mergeCell ref="F199:I199"/>
    <mergeCell ref="L199:M199"/>
    <mergeCell ref="N199:Q199"/>
    <mergeCell ref="F201:I201"/>
    <mergeCell ref="L201:M201"/>
    <mergeCell ref="N201:Q201"/>
    <mergeCell ref="F202:I202"/>
    <mergeCell ref="F203:I203"/>
    <mergeCell ref="F204:I204"/>
    <mergeCell ref="F205:I205"/>
    <mergeCell ref="F206:I206"/>
    <mergeCell ref="F207:I207"/>
    <mergeCell ref="F208:I208"/>
    <mergeCell ref="F209:I209"/>
    <mergeCell ref="F210:I210"/>
    <mergeCell ref="F211:I211"/>
    <mergeCell ref="L211:M211"/>
    <mergeCell ref="N211:Q211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N120:Q120"/>
    <mergeCell ref="N121:Q121"/>
    <mergeCell ref="N122:Q122"/>
    <mergeCell ref="N180:Q180"/>
    <mergeCell ref="N200:Q200"/>
    <mergeCell ref="N212:Q212"/>
    <mergeCell ref="H1:K1"/>
    <mergeCell ref="S2:AC2"/>
  </mergeCells>
  <dataValidations count="2">
    <dataValidation type="list" allowBlank="1" showInputMessage="1" showErrorMessage="1" error="Povoleny jsou hodnoty K, M." sqref="D213:D218">
      <formula1>"K, M"</formula1>
    </dataValidation>
    <dataValidation type="list" allowBlank="1" showInputMessage="1" showErrorMessage="1" error="Povoleny jsou hodnoty základní, snížená, zákl. přenesená, sníž. přenesená, nulová." sqref="U213:U218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19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56"/>
      <c r="B1" s="15"/>
      <c r="C1" s="15"/>
      <c r="D1" s="16" t="s">
        <v>1</v>
      </c>
      <c r="E1" s="15"/>
      <c r="F1" s="17" t="s">
        <v>120</v>
      </c>
      <c r="G1" s="17"/>
      <c r="H1" s="157" t="s">
        <v>121</v>
      </c>
      <c r="I1" s="157"/>
      <c r="J1" s="157"/>
      <c r="K1" s="157"/>
      <c r="L1" s="17" t="s">
        <v>122</v>
      </c>
      <c r="M1" s="15"/>
      <c r="N1" s="15"/>
      <c r="O1" s="16" t="s">
        <v>123</v>
      </c>
      <c r="P1" s="15"/>
      <c r="Q1" s="15"/>
      <c r="R1" s="15"/>
      <c r="S1" s="17" t="s">
        <v>124</v>
      </c>
      <c r="T1" s="17"/>
      <c r="U1" s="156"/>
      <c r="V1" s="15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98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125</v>
      </c>
    </row>
    <row r="4" ht="36.96" customHeight="1">
      <c r="B4" s="28"/>
      <c r="C4" s="29" t="s">
        <v>126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32" t="s">
        <v>13</v>
      </c>
      <c r="AT4" s="24" t="s">
        <v>6</v>
      </c>
    </row>
    <row r="5" ht="6.96" customHeight="1">
      <c r="B5" s="28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1"/>
    </row>
    <row r="6" ht="25.44" customHeight="1">
      <c r="B6" s="28"/>
      <c r="C6" s="34"/>
      <c r="D6" s="41" t="s">
        <v>19</v>
      </c>
      <c r="E6" s="34"/>
      <c r="F6" s="158">
        <f>'Rekapitulace stavby'!K6</f>
        <v>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34"/>
      <c r="R6" s="31"/>
    </row>
    <row r="7" s="1" customFormat="1" ht="32.88" customHeight="1">
      <c r="B7" s="49"/>
      <c r="C7" s="50"/>
      <c r="D7" s="38" t="s">
        <v>127</v>
      </c>
      <c r="E7" s="50"/>
      <c r="F7" s="39" t="s">
        <v>351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="1" customFormat="1" ht="14.4" customHeight="1">
      <c r="B8" s="49"/>
      <c r="C8" s="50"/>
      <c r="D8" s="41" t="s">
        <v>22</v>
      </c>
      <c r="E8" s="50"/>
      <c r="F8" s="36" t="s">
        <v>23</v>
      </c>
      <c r="G8" s="50"/>
      <c r="H8" s="50"/>
      <c r="I8" s="50"/>
      <c r="J8" s="50"/>
      <c r="K8" s="50"/>
      <c r="L8" s="50"/>
      <c r="M8" s="41" t="s">
        <v>24</v>
      </c>
      <c r="N8" s="50"/>
      <c r="O8" s="36" t="s">
        <v>23</v>
      </c>
      <c r="P8" s="50"/>
      <c r="Q8" s="50"/>
      <c r="R8" s="51"/>
    </row>
    <row r="9" s="1" customFormat="1" ht="14.4" customHeight="1">
      <c r="B9" s="49"/>
      <c r="C9" s="50"/>
      <c r="D9" s="41" t="s">
        <v>26</v>
      </c>
      <c r="E9" s="50"/>
      <c r="F9" s="36" t="s">
        <v>27</v>
      </c>
      <c r="G9" s="50"/>
      <c r="H9" s="50"/>
      <c r="I9" s="50"/>
      <c r="J9" s="50"/>
      <c r="K9" s="50"/>
      <c r="L9" s="50"/>
      <c r="M9" s="41" t="s">
        <v>28</v>
      </c>
      <c r="N9" s="50"/>
      <c r="O9" s="159">
        <f>'Rekapitulace stavby'!AN8</f>
        <v>0</v>
      </c>
      <c r="P9" s="93"/>
      <c r="Q9" s="50"/>
      <c r="R9" s="51"/>
    </row>
    <row r="10" s="1" customFormat="1" ht="10.8" customHeight="1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="1" customFormat="1" ht="14.4" customHeight="1">
      <c r="B11" s="49"/>
      <c r="C11" s="50"/>
      <c r="D11" s="41" t="s">
        <v>32</v>
      </c>
      <c r="E11" s="50"/>
      <c r="F11" s="50"/>
      <c r="G11" s="50"/>
      <c r="H11" s="50"/>
      <c r="I11" s="50"/>
      <c r="J11" s="50"/>
      <c r="K11" s="50"/>
      <c r="L11" s="50"/>
      <c r="M11" s="41" t="s">
        <v>33</v>
      </c>
      <c r="N11" s="50"/>
      <c r="O11" s="36" t="s">
        <v>34</v>
      </c>
      <c r="P11" s="36"/>
      <c r="Q11" s="50"/>
      <c r="R11" s="51"/>
    </row>
    <row r="12" s="1" customFormat="1" ht="18" customHeight="1">
      <c r="B12" s="49"/>
      <c r="C12" s="50"/>
      <c r="D12" s="50"/>
      <c r="E12" s="36" t="s">
        <v>35</v>
      </c>
      <c r="F12" s="50"/>
      <c r="G12" s="50"/>
      <c r="H12" s="50"/>
      <c r="I12" s="50"/>
      <c r="J12" s="50"/>
      <c r="K12" s="50"/>
      <c r="L12" s="50"/>
      <c r="M12" s="41" t="s">
        <v>36</v>
      </c>
      <c r="N12" s="50"/>
      <c r="O12" s="36" t="s">
        <v>23</v>
      </c>
      <c r="P12" s="36"/>
      <c r="Q12" s="50"/>
      <c r="R12" s="51"/>
    </row>
    <row r="13" s="1" customFormat="1" ht="6.96" customHeight="1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="1" customFormat="1" ht="14.4" customHeight="1">
      <c r="B14" s="49"/>
      <c r="C14" s="50"/>
      <c r="D14" s="41" t="s">
        <v>37</v>
      </c>
      <c r="E14" s="50"/>
      <c r="F14" s="50"/>
      <c r="G14" s="50"/>
      <c r="H14" s="50"/>
      <c r="I14" s="50"/>
      <c r="J14" s="50"/>
      <c r="K14" s="50"/>
      <c r="L14" s="50"/>
      <c r="M14" s="41" t="s">
        <v>33</v>
      </c>
      <c r="N14" s="50"/>
      <c r="O14" s="42">
        <f>IF('Rekapitulace stavby'!AN13="","",'Rekapitulace stavby'!AN13)</f>
        <v>0</v>
      </c>
      <c r="P14" s="36"/>
      <c r="Q14" s="50"/>
      <c r="R14" s="51"/>
    </row>
    <row r="15" s="1" customFormat="1" ht="18" customHeight="1">
      <c r="B15" s="49"/>
      <c r="C15" s="50"/>
      <c r="D15" s="50"/>
      <c r="E15" s="42">
        <f>IF('Rekapitulace stavby'!E14="","",'Rekapitulace stavby'!E14)</f>
        <v>0</v>
      </c>
      <c r="F15" s="160"/>
      <c r="G15" s="160"/>
      <c r="H15" s="160"/>
      <c r="I15" s="160"/>
      <c r="J15" s="160"/>
      <c r="K15" s="160"/>
      <c r="L15" s="160"/>
      <c r="M15" s="41" t="s">
        <v>36</v>
      </c>
      <c r="N15" s="50"/>
      <c r="O15" s="42">
        <f>IF('Rekapitulace stavby'!AN14="","",'Rekapitulace stavby'!AN14)</f>
        <v>0</v>
      </c>
      <c r="P15" s="36"/>
      <c r="Q15" s="50"/>
      <c r="R15" s="51"/>
    </row>
    <row r="16" s="1" customFormat="1" ht="6.96" customHeight="1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</row>
    <row r="17" s="1" customFormat="1" ht="14.4" customHeight="1">
      <c r="B17" s="49"/>
      <c r="C17" s="50"/>
      <c r="D17" s="41" t="s">
        <v>39</v>
      </c>
      <c r="E17" s="50"/>
      <c r="F17" s="50"/>
      <c r="G17" s="50"/>
      <c r="H17" s="50"/>
      <c r="I17" s="50"/>
      <c r="J17" s="50"/>
      <c r="K17" s="50"/>
      <c r="L17" s="50"/>
      <c r="M17" s="41" t="s">
        <v>33</v>
      </c>
      <c r="N17" s="50"/>
      <c r="O17" s="36" t="s">
        <v>40</v>
      </c>
      <c r="P17" s="36"/>
      <c r="Q17" s="50"/>
      <c r="R17" s="51"/>
    </row>
    <row r="18" s="1" customFormat="1" ht="18" customHeight="1">
      <c r="B18" s="49"/>
      <c r="C18" s="50"/>
      <c r="D18" s="50"/>
      <c r="E18" s="36" t="s">
        <v>41</v>
      </c>
      <c r="F18" s="50"/>
      <c r="G18" s="50"/>
      <c r="H18" s="50"/>
      <c r="I18" s="50"/>
      <c r="J18" s="50"/>
      <c r="K18" s="50"/>
      <c r="L18" s="50"/>
      <c r="M18" s="41" t="s">
        <v>36</v>
      </c>
      <c r="N18" s="50"/>
      <c r="O18" s="36" t="s">
        <v>23</v>
      </c>
      <c r="P18" s="36"/>
      <c r="Q18" s="50"/>
      <c r="R18" s="51"/>
    </row>
    <row r="19" s="1" customFormat="1" ht="6.96" customHeight="1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  <row r="20" s="1" customFormat="1" ht="14.4" customHeight="1">
      <c r="B20" s="49"/>
      <c r="C20" s="50"/>
      <c r="D20" s="41" t="s">
        <v>42</v>
      </c>
      <c r="E20" s="50"/>
      <c r="F20" s="50"/>
      <c r="G20" s="50"/>
      <c r="H20" s="50"/>
      <c r="I20" s="50"/>
      <c r="J20" s="50"/>
      <c r="K20" s="50"/>
      <c r="L20" s="50"/>
      <c r="M20" s="41" t="s">
        <v>33</v>
      </c>
      <c r="N20" s="50"/>
      <c r="O20" s="36" t="s">
        <v>23</v>
      </c>
      <c r="P20" s="36"/>
      <c r="Q20" s="50"/>
      <c r="R20" s="51"/>
    </row>
    <row r="21" s="1" customFormat="1" ht="18" customHeight="1">
      <c r="B21" s="49"/>
      <c r="C21" s="50"/>
      <c r="D21" s="50"/>
      <c r="E21" s="36" t="s">
        <v>41</v>
      </c>
      <c r="F21" s="50"/>
      <c r="G21" s="50"/>
      <c r="H21" s="50"/>
      <c r="I21" s="50"/>
      <c r="J21" s="50"/>
      <c r="K21" s="50"/>
      <c r="L21" s="50"/>
      <c r="M21" s="41" t="s">
        <v>36</v>
      </c>
      <c r="N21" s="50"/>
      <c r="O21" s="36" t="s">
        <v>23</v>
      </c>
      <c r="P21" s="36"/>
      <c r="Q21" s="50"/>
      <c r="R21" s="51"/>
    </row>
    <row r="22" s="1" customFormat="1" ht="6.9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</row>
    <row r="23" s="1" customFormat="1" ht="14.4" customHeight="1">
      <c r="B23" s="49"/>
      <c r="C23" s="50"/>
      <c r="D23" s="41" t="s">
        <v>43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1"/>
    </row>
    <row r="24" s="1" customFormat="1" ht="34.5" customHeight="1">
      <c r="B24" s="49"/>
      <c r="C24" s="50"/>
      <c r="D24" s="50"/>
      <c r="E24" s="45" t="s">
        <v>129</v>
      </c>
      <c r="F24" s="45"/>
      <c r="G24" s="45"/>
      <c r="H24" s="45"/>
      <c r="I24" s="45"/>
      <c r="J24" s="45"/>
      <c r="K24" s="45"/>
      <c r="L24" s="45"/>
      <c r="M24" s="50"/>
      <c r="N24" s="50"/>
      <c r="O24" s="50"/>
      <c r="P24" s="50"/>
      <c r="Q24" s="50"/>
      <c r="R24" s="51"/>
    </row>
    <row r="25" s="1" customFormat="1" ht="6.96" customHeight="1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</row>
    <row r="26" s="1" customFormat="1" ht="6.96" customHeight="1">
      <c r="B26" s="49"/>
      <c r="C26" s="5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50"/>
      <c r="R26" s="51"/>
    </row>
    <row r="27" s="1" customFormat="1" ht="14.4" customHeight="1">
      <c r="B27" s="49"/>
      <c r="C27" s="50"/>
      <c r="D27" s="161" t="s">
        <v>130</v>
      </c>
      <c r="E27" s="50"/>
      <c r="F27" s="50"/>
      <c r="G27" s="50"/>
      <c r="H27" s="50"/>
      <c r="I27" s="50"/>
      <c r="J27" s="50"/>
      <c r="K27" s="50"/>
      <c r="L27" s="50"/>
      <c r="M27" s="48">
        <f>N88</f>
        <v>0</v>
      </c>
      <c r="N27" s="48"/>
      <c r="O27" s="48"/>
      <c r="P27" s="48"/>
      <c r="Q27" s="50"/>
      <c r="R27" s="51"/>
    </row>
    <row r="28" s="1" customFormat="1" ht="14.4" customHeight="1">
      <c r="B28" s="49"/>
      <c r="C28" s="50"/>
      <c r="D28" s="47" t="s">
        <v>112</v>
      </c>
      <c r="E28" s="50"/>
      <c r="F28" s="50"/>
      <c r="G28" s="50"/>
      <c r="H28" s="50"/>
      <c r="I28" s="50"/>
      <c r="J28" s="50"/>
      <c r="K28" s="50"/>
      <c r="L28" s="50"/>
      <c r="M28" s="48">
        <f>N94</f>
        <v>0</v>
      </c>
      <c r="N28" s="48"/>
      <c r="O28" s="48"/>
      <c r="P28" s="48"/>
      <c r="Q28" s="50"/>
      <c r="R28" s="51"/>
    </row>
    <row r="29" s="1" customFormat="1" ht="6.96" customHeight="1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1"/>
    </row>
    <row r="30" s="1" customFormat="1" ht="25.44" customHeight="1">
      <c r="B30" s="49"/>
      <c r="C30" s="50"/>
      <c r="D30" s="162" t="s">
        <v>47</v>
      </c>
      <c r="E30" s="50"/>
      <c r="F30" s="50"/>
      <c r="G30" s="50"/>
      <c r="H30" s="50"/>
      <c r="I30" s="50"/>
      <c r="J30" s="50"/>
      <c r="K30" s="50"/>
      <c r="L30" s="50"/>
      <c r="M30" s="163">
        <f>ROUNDUP(M27+M28,2)</f>
        <v>0</v>
      </c>
      <c r="N30" s="50"/>
      <c r="O30" s="50"/>
      <c r="P30" s="50"/>
      <c r="Q30" s="50"/>
      <c r="R30" s="51"/>
    </row>
    <row r="31" s="1" customFormat="1" ht="6.96" customHeight="1">
      <c r="B31" s="49"/>
      <c r="C31" s="5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50"/>
      <c r="R31" s="51"/>
    </row>
    <row r="32" s="1" customFormat="1" ht="14.4" customHeight="1">
      <c r="B32" s="49"/>
      <c r="C32" s="50"/>
      <c r="D32" s="57" t="s">
        <v>48</v>
      </c>
      <c r="E32" s="57" t="s">
        <v>49</v>
      </c>
      <c r="F32" s="58">
        <v>0.20999999999999999</v>
      </c>
      <c r="G32" s="164" t="s">
        <v>50</v>
      </c>
      <c r="H32" s="165">
        <f>ROUNDUP((((SUM(BE94:BE101)+SUM(BE119:BE156))+SUM(BE158:BE162))),2)</f>
        <v>0</v>
      </c>
      <c r="I32" s="50"/>
      <c r="J32" s="50"/>
      <c r="K32" s="50"/>
      <c r="L32" s="50"/>
      <c r="M32" s="165">
        <f>ROUNDUP(((ROUNDUP((SUM(BE94:BE101)+SUM(BE119:BE156)), 2)*F32)+SUM(BE158:BE162)*F32),1)</f>
        <v>0</v>
      </c>
      <c r="N32" s="50"/>
      <c r="O32" s="50"/>
      <c r="P32" s="50"/>
      <c r="Q32" s="50"/>
      <c r="R32" s="51"/>
    </row>
    <row r="33" s="1" customFormat="1" ht="14.4" customHeight="1">
      <c r="B33" s="49"/>
      <c r="C33" s="50"/>
      <c r="D33" s="50"/>
      <c r="E33" s="57" t="s">
        <v>51</v>
      </c>
      <c r="F33" s="58">
        <v>0.14999999999999999</v>
      </c>
      <c r="G33" s="164" t="s">
        <v>50</v>
      </c>
      <c r="H33" s="165">
        <f>ROUNDUP((((SUM(BF94:BF101)+SUM(BF119:BF156))+SUM(BF158:BF162))),2)</f>
        <v>0</v>
      </c>
      <c r="I33" s="50"/>
      <c r="J33" s="50"/>
      <c r="K33" s="50"/>
      <c r="L33" s="50"/>
      <c r="M33" s="165">
        <f>ROUNDUP(((ROUNDUP((SUM(BF94:BF101)+SUM(BF119:BF156)), 2)*F33)+SUM(BF158:BF162)*F33),1)</f>
        <v>0</v>
      </c>
      <c r="N33" s="50"/>
      <c r="O33" s="50"/>
      <c r="P33" s="50"/>
      <c r="Q33" s="50"/>
      <c r="R33" s="51"/>
    </row>
    <row r="34" hidden="1" s="1" customFormat="1" ht="14.4" customHeight="1">
      <c r="B34" s="49"/>
      <c r="C34" s="50"/>
      <c r="D34" s="50"/>
      <c r="E34" s="57" t="s">
        <v>52</v>
      </c>
      <c r="F34" s="58">
        <v>0.20999999999999999</v>
      </c>
      <c r="G34" s="164" t="s">
        <v>50</v>
      </c>
      <c r="H34" s="165">
        <f>ROUNDUP((((SUM(BG94:BG101)+SUM(BG119:BG156))+SUM(BG158:BG162))),2)</f>
        <v>0</v>
      </c>
      <c r="I34" s="50"/>
      <c r="J34" s="50"/>
      <c r="K34" s="50"/>
      <c r="L34" s="50"/>
      <c r="M34" s="165">
        <v>0</v>
      </c>
      <c r="N34" s="50"/>
      <c r="O34" s="50"/>
      <c r="P34" s="50"/>
      <c r="Q34" s="50"/>
      <c r="R34" s="51"/>
    </row>
    <row r="35" hidden="1" s="1" customFormat="1" ht="14.4" customHeight="1">
      <c r="B35" s="49"/>
      <c r="C35" s="50"/>
      <c r="D35" s="50"/>
      <c r="E35" s="57" t="s">
        <v>53</v>
      </c>
      <c r="F35" s="58">
        <v>0.14999999999999999</v>
      </c>
      <c r="G35" s="164" t="s">
        <v>50</v>
      </c>
      <c r="H35" s="165">
        <f>ROUNDUP((((SUM(BH94:BH101)+SUM(BH119:BH156))+SUM(BH158:BH162))),2)</f>
        <v>0</v>
      </c>
      <c r="I35" s="50"/>
      <c r="J35" s="50"/>
      <c r="K35" s="50"/>
      <c r="L35" s="50"/>
      <c r="M35" s="165">
        <v>0</v>
      </c>
      <c r="N35" s="50"/>
      <c r="O35" s="50"/>
      <c r="P35" s="50"/>
      <c r="Q35" s="50"/>
      <c r="R35" s="51"/>
    </row>
    <row r="36" hidden="1" s="1" customFormat="1" ht="14.4" customHeight="1">
      <c r="B36" s="49"/>
      <c r="C36" s="50"/>
      <c r="D36" s="50"/>
      <c r="E36" s="57" t="s">
        <v>54</v>
      </c>
      <c r="F36" s="58">
        <v>0</v>
      </c>
      <c r="G36" s="164" t="s">
        <v>50</v>
      </c>
      <c r="H36" s="165">
        <f>ROUNDUP((((SUM(BI94:BI101)+SUM(BI119:BI156))+SUM(BI158:BI162))),2)</f>
        <v>0</v>
      </c>
      <c r="I36" s="50"/>
      <c r="J36" s="50"/>
      <c r="K36" s="50"/>
      <c r="L36" s="50"/>
      <c r="M36" s="165">
        <v>0</v>
      </c>
      <c r="N36" s="50"/>
      <c r="O36" s="50"/>
      <c r="P36" s="50"/>
      <c r="Q36" s="50"/>
      <c r="R36" s="51"/>
    </row>
    <row r="37" s="1" customFormat="1" ht="6.96" customHeight="1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</row>
    <row r="38" s="1" customFormat="1" ht="25.44" customHeight="1">
      <c r="B38" s="49"/>
      <c r="C38" s="154"/>
      <c r="D38" s="166" t="s">
        <v>55</v>
      </c>
      <c r="E38" s="106"/>
      <c r="F38" s="106"/>
      <c r="G38" s="167" t="s">
        <v>56</v>
      </c>
      <c r="H38" s="168" t="s">
        <v>57</v>
      </c>
      <c r="I38" s="106"/>
      <c r="J38" s="106"/>
      <c r="K38" s="106"/>
      <c r="L38" s="169">
        <f>SUM(M30:M36)</f>
        <v>0</v>
      </c>
      <c r="M38" s="169"/>
      <c r="N38" s="169"/>
      <c r="O38" s="169"/>
      <c r="P38" s="170"/>
      <c r="Q38" s="154"/>
      <c r="R38" s="51"/>
    </row>
    <row r="39" s="1" customFormat="1" ht="14.4" customHeight="1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1"/>
    </row>
    <row r="40" s="1" customFormat="1" ht="14.4" customHeight="1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1"/>
    </row>
    <row r="41">
      <c r="B41" s="28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1"/>
    </row>
    <row r="42">
      <c r="B42" s="2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1"/>
    </row>
    <row r="43">
      <c r="B43" s="2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1"/>
    </row>
    <row r="44">
      <c r="B44" s="28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1"/>
    </row>
    <row r="45">
      <c r="B45" s="2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1"/>
    </row>
    <row r="46">
      <c r="B46" s="28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1"/>
    </row>
    <row r="47">
      <c r="B47" s="2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1"/>
    </row>
    <row r="48">
      <c r="B48" s="2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1"/>
    </row>
    <row r="49">
      <c r="B49" s="2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1"/>
    </row>
    <row r="50" s="1" customFormat="1">
      <c r="B50" s="49"/>
      <c r="C50" s="50"/>
      <c r="D50" s="69" t="s">
        <v>58</v>
      </c>
      <c r="E50" s="70"/>
      <c r="F50" s="70"/>
      <c r="G50" s="70"/>
      <c r="H50" s="71"/>
      <c r="I50" s="50"/>
      <c r="J50" s="69" t="s">
        <v>59</v>
      </c>
      <c r="K50" s="70"/>
      <c r="L50" s="70"/>
      <c r="M50" s="70"/>
      <c r="N50" s="70"/>
      <c r="O50" s="70"/>
      <c r="P50" s="71"/>
      <c r="Q50" s="50"/>
      <c r="R50" s="51"/>
    </row>
    <row r="51">
      <c r="B51" s="28"/>
      <c r="C51" s="34"/>
      <c r="D51" s="72"/>
      <c r="E51" s="34"/>
      <c r="F51" s="34"/>
      <c r="G51" s="34"/>
      <c r="H51" s="73"/>
      <c r="I51" s="34"/>
      <c r="J51" s="72"/>
      <c r="K51" s="34"/>
      <c r="L51" s="34"/>
      <c r="M51" s="34"/>
      <c r="N51" s="34"/>
      <c r="O51" s="34"/>
      <c r="P51" s="73"/>
      <c r="Q51" s="34"/>
      <c r="R51" s="31"/>
    </row>
    <row r="52">
      <c r="B52" s="28"/>
      <c r="C52" s="34"/>
      <c r="D52" s="72"/>
      <c r="E52" s="34"/>
      <c r="F52" s="34"/>
      <c r="G52" s="34"/>
      <c r="H52" s="73"/>
      <c r="I52" s="34"/>
      <c r="J52" s="72"/>
      <c r="K52" s="34"/>
      <c r="L52" s="34"/>
      <c r="M52" s="34"/>
      <c r="N52" s="34"/>
      <c r="O52" s="34"/>
      <c r="P52" s="73"/>
      <c r="Q52" s="34"/>
      <c r="R52" s="31"/>
    </row>
    <row r="53">
      <c r="B53" s="28"/>
      <c r="C53" s="34"/>
      <c r="D53" s="72"/>
      <c r="E53" s="34"/>
      <c r="F53" s="34"/>
      <c r="G53" s="34"/>
      <c r="H53" s="73"/>
      <c r="I53" s="34"/>
      <c r="J53" s="72"/>
      <c r="K53" s="34"/>
      <c r="L53" s="34"/>
      <c r="M53" s="34"/>
      <c r="N53" s="34"/>
      <c r="O53" s="34"/>
      <c r="P53" s="73"/>
      <c r="Q53" s="34"/>
      <c r="R53" s="31"/>
    </row>
    <row r="54">
      <c r="B54" s="28"/>
      <c r="C54" s="34"/>
      <c r="D54" s="72"/>
      <c r="E54" s="34"/>
      <c r="F54" s="34"/>
      <c r="G54" s="34"/>
      <c r="H54" s="73"/>
      <c r="I54" s="34"/>
      <c r="J54" s="72"/>
      <c r="K54" s="34"/>
      <c r="L54" s="34"/>
      <c r="M54" s="34"/>
      <c r="N54" s="34"/>
      <c r="O54" s="34"/>
      <c r="P54" s="73"/>
      <c r="Q54" s="34"/>
      <c r="R54" s="31"/>
    </row>
    <row r="55">
      <c r="B55" s="28"/>
      <c r="C55" s="34"/>
      <c r="D55" s="72"/>
      <c r="E55" s="34"/>
      <c r="F55" s="34"/>
      <c r="G55" s="34"/>
      <c r="H55" s="73"/>
      <c r="I55" s="34"/>
      <c r="J55" s="72"/>
      <c r="K55" s="34"/>
      <c r="L55" s="34"/>
      <c r="M55" s="34"/>
      <c r="N55" s="34"/>
      <c r="O55" s="34"/>
      <c r="P55" s="73"/>
      <c r="Q55" s="34"/>
      <c r="R55" s="31"/>
    </row>
    <row r="56">
      <c r="B56" s="28"/>
      <c r="C56" s="34"/>
      <c r="D56" s="72"/>
      <c r="E56" s="34"/>
      <c r="F56" s="34"/>
      <c r="G56" s="34"/>
      <c r="H56" s="73"/>
      <c r="I56" s="34"/>
      <c r="J56" s="72"/>
      <c r="K56" s="34"/>
      <c r="L56" s="34"/>
      <c r="M56" s="34"/>
      <c r="N56" s="34"/>
      <c r="O56" s="34"/>
      <c r="P56" s="73"/>
      <c r="Q56" s="34"/>
      <c r="R56" s="31"/>
    </row>
    <row r="57">
      <c r="B57" s="28"/>
      <c r="C57" s="34"/>
      <c r="D57" s="72"/>
      <c r="E57" s="34"/>
      <c r="F57" s="34"/>
      <c r="G57" s="34"/>
      <c r="H57" s="73"/>
      <c r="I57" s="34"/>
      <c r="J57" s="72"/>
      <c r="K57" s="34"/>
      <c r="L57" s="34"/>
      <c r="M57" s="34"/>
      <c r="N57" s="34"/>
      <c r="O57" s="34"/>
      <c r="P57" s="73"/>
      <c r="Q57" s="34"/>
      <c r="R57" s="31"/>
    </row>
    <row r="58">
      <c r="B58" s="28"/>
      <c r="C58" s="34"/>
      <c r="D58" s="72"/>
      <c r="E58" s="34"/>
      <c r="F58" s="34"/>
      <c r="G58" s="34"/>
      <c r="H58" s="73"/>
      <c r="I58" s="34"/>
      <c r="J58" s="72"/>
      <c r="K58" s="34"/>
      <c r="L58" s="34"/>
      <c r="M58" s="34"/>
      <c r="N58" s="34"/>
      <c r="O58" s="34"/>
      <c r="P58" s="73"/>
      <c r="Q58" s="34"/>
      <c r="R58" s="31"/>
    </row>
    <row r="59" s="1" customFormat="1">
      <c r="B59" s="49"/>
      <c r="C59" s="50"/>
      <c r="D59" s="74" t="s">
        <v>60</v>
      </c>
      <c r="E59" s="75"/>
      <c r="F59" s="75"/>
      <c r="G59" s="76" t="s">
        <v>61</v>
      </c>
      <c r="H59" s="77"/>
      <c r="I59" s="50"/>
      <c r="J59" s="74" t="s">
        <v>60</v>
      </c>
      <c r="K59" s="75"/>
      <c r="L59" s="75"/>
      <c r="M59" s="75"/>
      <c r="N59" s="76" t="s">
        <v>61</v>
      </c>
      <c r="O59" s="75"/>
      <c r="P59" s="77"/>
      <c r="Q59" s="50"/>
      <c r="R59" s="51"/>
    </row>
    <row r="60">
      <c r="B60" s="2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1"/>
    </row>
    <row r="61" s="1" customFormat="1">
      <c r="B61" s="49"/>
      <c r="C61" s="50"/>
      <c r="D61" s="69" t="s">
        <v>62</v>
      </c>
      <c r="E61" s="70"/>
      <c r="F61" s="70"/>
      <c r="G61" s="70"/>
      <c r="H61" s="71"/>
      <c r="I61" s="50"/>
      <c r="J61" s="69" t="s">
        <v>63</v>
      </c>
      <c r="K61" s="70"/>
      <c r="L61" s="70"/>
      <c r="M61" s="70"/>
      <c r="N61" s="70"/>
      <c r="O61" s="70"/>
      <c r="P61" s="71"/>
      <c r="Q61" s="50"/>
      <c r="R61" s="51"/>
    </row>
    <row r="62">
      <c r="B62" s="28"/>
      <c r="C62" s="34"/>
      <c r="D62" s="72"/>
      <c r="E62" s="34"/>
      <c r="F62" s="34"/>
      <c r="G62" s="34"/>
      <c r="H62" s="73"/>
      <c r="I62" s="34"/>
      <c r="J62" s="72"/>
      <c r="K62" s="34"/>
      <c r="L62" s="34"/>
      <c r="M62" s="34"/>
      <c r="N62" s="34"/>
      <c r="O62" s="34"/>
      <c r="P62" s="73"/>
      <c r="Q62" s="34"/>
      <c r="R62" s="31"/>
    </row>
    <row r="63">
      <c r="B63" s="28"/>
      <c r="C63" s="34"/>
      <c r="D63" s="72"/>
      <c r="E63" s="34"/>
      <c r="F63" s="34"/>
      <c r="G63" s="34"/>
      <c r="H63" s="73"/>
      <c r="I63" s="34"/>
      <c r="J63" s="72"/>
      <c r="K63" s="34"/>
      <c r="L63" s="34"/>
      <c r="M63" s="34"/>
      <c r="N63" s="34"/>
      <c r="O63" s="34"/>
      <c r="P63" s="73"/>
      <c r="Q63" s="34"/>
      <c r="R63" s="31"/>
    </row>
    <row r="64">
      <c r="B64" s="28"/>
      <c r="C64" s="34"/>
      <c r="D64" s="72"/>
      <c r="E64" s="34"/>
      <c r="F64" s="34"/>
      <c r="G64" s="34"/>
      <c r="H64" s="73"/>
      <c r="I64" s="34"/>
      <c r="J64" s="72"/>
      <c r="K64" s="34"/>
      <c r="L64" s="34"/>
      <c r="M64" s="34"/>
      <c r="N64" s="34"/>
      <c r="O64" s="34"/>
      <c r="P64" s="73"/>
      <c r="Q64" s="34"/>
      <c r="R64" s="31"/>
    </row>
    <row r="65">
      <c r="B65" s="28"/>
      <c r="C65" s="34"/>
      <c r="D65" s="72"/>
      <c r="E65" s="34"/>
      <c r="F65" s="34"/>
      <c r="G65" s="34"/>
      <c r="H65" s="73"/>
      <c r="I65" s="34"/>
      <c r="J65" s="72"/>
      <c r="K65" s="34"/>
      <c r="L65" s="34"/>
      <c r="M65" s="34"/>
      <c r="N65" s="34"/>
      <c r="O65" s="34"/>
      <c r="P65" s="73"/>
      <c r="Q65" s="34"/>
      <c r="R65" s="31"/>
    </row>
    <row r="66">
      <c r="B66" s="28"/>
      <c r="C66" s="34"/>
      <c r="D66" s="72"/>
      <c r="E66" s="34"/>
      <c r="F66" s="34"/>
      <c r="G66" s="34"/>
      <c r="H66" s="73"/>
      <c r="I66" s="34"/>
      <c r="J66" s="72"/>
      <c r="K66" s="34"/>
      <c r="L66" s="34"/>
      <c r="M66" s="34"/>
      <c r="N66" s="34"/>
      <c r="O66" s="34"/>
      <c r="P66" s="73"/>
      <c r="Q66" s="34"/>
      <c r="R66" s="31"/>
    </row>
    <row r="67">
      <c r="B67" s="28"/>
      <c r="C67" s="34"/>
      <c r="D67" s="72"/>
      <c r="E67" s="34"/>
      <c r="F67" s="34"/>
      <c r="G67" s="34"/>
      <c r="H67" s="73"/>
      <c r="I67" s="34"/>
      <c r="J67" s="72"/>
      <c r="K67" s="34"/>
      <c r="L67" s="34"/>
      <c r="M67" s="34"/>
      <c r="N67" s="34"/>
      <c r="O67" s="34"/>
      <c r="P67" s="73"/>
      <c r="Q67" s="34"/>
      <c r="R67" s="31"/>
    </row>
    <row r="68">
      <c r="B68" s="28"/>
      <c r="C68" s="34"/>
      <c r="D68" s="72"/>
      <c r="E68" s="34"/>
      <c r="F68" s="34"/>
      <c r="G68" s="34"/>
      <c r="H68" s="73"/>
      <c r="I68" s="34"/>
      <c r="J68" s="72"/>
      <c r="K68" s="34"/>
      <c r="L68" s="34"/>
      <c r="M68" s="34"/>
      <c r="N68" s="34"/>
      <c r="O68" s="34"/>
      <c r="P68" s="73"/>
      <c r="Q68" s="34"/>
      <c r="R68" s="31"/>
    </row>
    <row r="69">
      <c r="B69" s="28"/>
      <c r="C69" s="34"/>
      <c r="D69" s="72"/>
      <c r="E69" s="34"/>
      <c r="F69" s="34"/>
      <c r="G69" s="34"/>
      <c r="H69" s="73"/>
      <c r="I69" s="34"/>
      <c r="J69" s="72"/>
      <c r="K69" s="34"/>
      <c r="L69" s="34"/>
      <c r="M69" s="34"/>
      <c r="N69" s="34"/>
      <c r="O69" s="34"/>
      <c r="P69" s="73"/>
      <c r="Q69" s="34"/>
      <c r="R69" s="31"/>
    </row>
    <row r="70" s="1" customFormat="1">
      <c r="B70" s="49"/>
      <c r="C70" s="50"/>
      <c r="D70" s="74" t="s">
        <v>60</v>
      </c>
      <c r="E70" s="75"/>
      <c r="F70" s="75"/>
      <c r="G70" s="76" t="s">
        <v>61</v>
      </c>
      <c r="H70" s="77"/>
      <c r="I70" s="50"/>
      <c r="J70" s="74" t="s">
        <v>60</v>
      </c>
      <c r="K70" s="75"/>
      <c r="L70" s="75"/>
      <c r="M70" s="75"/>
      <c r="N70" s="76" t="s">
        <v>61</v>
      </c>
      <c r="O70" s="75"/>
      <c r="P70" s="77"/>
      <c r="Q70" s="50"/>
      <c r="R70" s="51"/>
    </row>
    <row r="71" s="1" customFormat="1" ht="14.4" customHeight="1"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80"/>
    </row>
    <row r="75" s="1" customFormat="1" ht="6.96" customHeight="1">
      <c r="B75" s="171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3"/>
    </row>
    <row r="76" s="1" customFormat="1" ht="36.96" customHeight="1">
      <c r="B76" s="49"/>
      <c r="C76" s="29" t="s">
        <v>131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1"/>
      <c r="T76" s="174"/>
      <c r="U76" s="174"/>
    </row>
    <row r="77" s="1" customFormat="1" ht="6.96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1"/>
      <c r="T77" s="174"/>
      <c r="U77" s="174"/>
    </row>
    <row r="78" s="1" customFormat="1" ht="30" customHeight="1">
      <c r="B78" s="49"/>
      <c r="C78" s="41" t="s">
        <v>19</v>
      </c>
      <c r="D78" s="50"/>
      <c r="E78" s="50"/>
      <c r="F78" s="158">
        <f>F6</f>
        <v>0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50"/>
      <c r="R78" s="51"/>
      <c r="T78" s="174"/>
      <c r="U78" s="174"/>
    </row>
    <row r="79" s="1" customFormat="1" ht="36.96" customHeight="1">
      <c r="B79" s="49"/>
      <c r="C79" s="88" t="s">
        <v>127</v>
      </c>
      <c r="D79" s="50"/>
      <c r="E79" s="50"/>
      <c r="F79" s="90">
        <f>F7</f>
        <v>0</v>
      </c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1"/>
      <c r="T79" s="174"/>
      <c r="U79" s="174"/>
    </row>
    <row r="80" s="1" customFormat="1" ht="6.96" customHeight="1"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1"/>
      <c r="T80" s="174"/>
      <c r="U80" s="174"/>
    </row>
    <row r="81" s="1" customFormat="1" ht="18" customHeight="1">
      <c r="B81" s="49"/>
      <c r="C81" s="41" t="s">
        <v>26</v>
      </c>
      <c r="D81" s="50"/>
      <c r="E81" s="50"/>
      <c r="F81" s="36">
        <f>F9</f>
        <v>0</v>
      </c>
      <c r="G81" s="50"/>
      <c r="H81" s="50"/>
      <c r="I81" s="50"/>
      <c r="J81" s="50"/>
      <c r="K81" s="41" t="s">
        <v>28</v>
      </c>
      <c r="L81" s="50"/>
      <c r="M81" s="93">
        <f>IF(O9="","",O9)</f>
        <v>0</v>
      </c>
      <c r="N81" s="93"/>
      <c r="O81" s="93"/>
      <c r="P81" s="93"/>
      <c r="Q81" s="50"/>
      <c r="R81" s="51"/>
      <c r="T81" s="174"/>
      <c r="U81" s="174"/>
    </row>
    <row r="82" s="1" customFormat="1" ht="6.96" customHeight="1"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1"/>
      <c r="T82" s="174"/>
      <c r="U82" s="174"/>
    </row>
    <row r="83" s="1" customFormat="1">
      <c r="B83" s="49"/>
      <c r="C83" s="41" t="s">
        <v>32</v>
      </c>
      <c r="D83" s="50"/>
      <c r="E83" s="50"/>
      <c r="F83" s="36">
        <f>E12</f>
        <v>0</v>
      </c>
      <c r="G83" s="50"/>
      <c r="H83" s="50"/>
      <c r="I83" s="50"/>
      <c r="J83" s="50"/>
      <c r="K83" s="41" t="s">
        <v>39</v>
      </c>
      <c r="L83" s="50"/>
      <c r="M83" s="36">
        <f>E18</f>
        <v>0</v>
      </c>
      <c r="N83" s="36"/>
      <c r="O83" s="36"/>
      <c r="P83" s="36"/>
      <c r="Q83" s="36"/>
      <c r="R83" s="51"/>
      <c r="T83" s="174"/>
      <c r="U83" s="174"/>
    </row>
    <row r="84" s="1" customFormat="1" ht="14.4" customHeight="1">
      <c r="B84" s="49"/>
      <c r="C84" s="41" t="s">
        <v>37</v>
      </c>
      <c r="D84" s="50"/>
      <c r="E84" s="50"/>
      <c r="F84" s="36">
        <f>IF(E15="","",E15)</f>
        <v>0</v>
      </c>
      <c r="G84" s="50"/>
      <c r="H84" s="50"/>
      <c r="I84" s="50"/>
      <c r="J84" s="50"/>
      <c r="K84" s="41" t="s">
        <v>42</v>
      </c>
      <c r="L84" s="50"/>
      <c r="M84" s="36">
        <f>E21</f>
        <v>0</v>
      </c>
      <c r="N84" s="36"/>
      <c r="O84" s="36"/>
      <c r="P84" s="36"/>
      <c r="Q84" s="36"/>
      <c r="R84" s="51"/>
      <c r="T84" s="174"/>
      <c r="U84" s="174"/>
    </row>
    <row r="85" s="1" customFormat="1" ht="10.32" customHeight="1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1"/>
      <c r="T85" s="174"/>
      <c r="U85" s="174"/>
    </row>
    <row r="86" s="1" customFormat="1" ht="29.28" customHeight="1">
      <c r="B86" s="49"/>
      <c r="C86" s="175" t="s">
        <v>132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75" t="s">
        <v>133</v>
      </c>
      <c r="O86" s="154"/>
      <c r="P86" s="154"/>
      <c r="Q86" s="154"/>
      <c r="R86" s="51"/>
      <c r="T86" s="174"/>
      <c r="U86" s="174"/>
    </row>
    <row r="87" s="1" customFormat="1" ht="10.32" customHeight="1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1"/>
      <c r="T87" s="174"/>
      <c r="U87" s="174"/>
    </row>
    <row r="88" s="1" customFormat="1" ht="29.28" customHeight="1">
      <c r="B88" s="49"/>
      <c r="C88" s="176" t="s">
        <v>134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6">
        <f>N119</f>
        <v>0</v>
      </c>
      <c r="O88" s="177"/>
      <c r="P88" s="177"/>
      <c r="Q88" s="177"/>
      <c r="R88" s="51"/>
      <c r="T88" s="174"/>
      <c r="U88" s="174"/>
      <c r="AU88" s="24" t="s">
        <v>135</v>
      </c>
    </row>
    <row r="89" s="6" customFormat="1" ht="24.96" customHeight="1">
      <c r="B89" s="178"/>
      <c r="C89" s="179"/>
      <c r="D89" s="180" t="s">
        <v>240</v>
      </c>
      <c r="E89" s="179"/>
      <c r="F89" s="179"/>
      <c r="G89" s="179"/>
      <c r="H89" s="179"/>
      <c r="I89" s="179"/>
      <c r="J89" s="179"/>
      <c r="K89" s="179"/>
      <c r="L89" s="179"/>
      <c r="M89" s="179"/>
      <c r="N89" s="181">
        <f>N120</f>
        <v>0</v>
      </c>
      <c r="O89" s="179"/>
      <c r="P89" s="179"/>
      <c r="Q89" s="179"/>
      <c r="R89" s="182"/>
      <c r="T89" s="183"/>
      <c r="U89" s="183"/>
    </row>
    <row r="90" s="7" customFormat="1" ht="19.92" customHeight="1">
      <c r="B90" s="184"/>
      <c r="C90" s="185"/>
      <c r="D90" s="139" t="s">
        <v>352</v>
      </c>
      <c r="E90" s="185"/>
      <c r="F90" s="185"/>
      <c r="G90" s="185"/>
      <c r="H90" s="185"/>
      <c r="I90" s="185"/>
      <c r="J90" s="185"/>
      <c r="K90" s="185"/>
      <c r="L90" s="185"/>
      <c r="M90" s="185"/>
      <c r="N90" s="141">
        <f>N121</f>
        <v>0</v>
      </c>
      <c r="O90" s="185"/>
      <c r="P90" s="185"/>
      <c r="Q90" s="185"/>
      <c r="R90" s="186"/>
      <c r="T90" s="187"/>
      <c r="U90" s="187"/>
    </row>
    <row r="91" s="7" customFormat="1" ht="19.92" customHeight="1">
      <c r="B91" s="184"/>
      <c r="C91" s="185"/>
      <c r="D91" s="139" t="s">
        <v>243</v>
      </c>
      <c r="E91" s="185"/>
      <c r="F91" s="185"/>
      <c r="G91" s="185"/>
      <c r="H91" s="185"/>
      <c r="I91" s="185"/>
      <c r="J91" s="185"/>
      <c r="K91" s="185"/>
      <c r="L91" s="185"/>
      <c r="M91" s="185"/>
      <c r="N91" s="141">
        <f>N150</f>
        <v>0</v>
      </c>
      <c r="O91" s="185"/>
      <c r="P91" s="185"/>
      <c r="Q91" s="185"/>
      <c r="R91" s="186"/>
      <c r="T91" s="187"/>
      <c r="U91" s="187"/>
    </row>
    <row r="92" s="6" customFormat="1" ht="21.84" customHeight="1">
      <c r="B92" s="178"/>
      <c r="C92" s="179"/>
      <c r="D92" s="180" t="s">
        <v>140</v>
      </c>
      <c r="E92" s="179"/>
      <c r="F92" s="179"/>
      <c r="G92" s="179"/>
      <c r="H92" s="179"/>
      <c r="I92" s="179"/>
      <c r="J92" s="179"/>
      <c r="K92" s="179"/>
      <c r="L92" s="179"/>
      <c r="M92" s="179"/>
      <c r="N92" s="188">
        <f>N157</f>
        <v>0</v>
      </c>
      <c r="O92" s="179"/>
      <c r="P92" s="179"/>
      <c r="Q92" s="179"/>
      <c r="R92" s="182"/>
      <c r="T92" s="183"/>
      <c r="U92" s="183"/>
    </row>
    <row r="93" s="1" customFormat="1" ht="21.84" customHeight="1">
      <c r="B93" s="49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1"/>
      <c r="T93" s="174"/>
      <c r="U93" s="174"/>
    </row>
    <row r="94" s="1" customFormat="1" ht="29.28" customHeight="1">
      <c r="B94" s="49"/>
      <c r="C94" s="176" t="s">
        <v>141</v>
      </c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177">
        <f>ROUNDUP(N95+N96+N97+N98+N99+N100,2)</f>
        <v>0</v>
      </c>
      <c r="O94" s="189"/>
      <c r="P94" s="189"/>
      <c r="Q94" s="189"/>
      <c r="R94" s="51"/>
      <c r="T94" s="190"/>
      <c r="U94" s="191" t="s">
        <v>48</v>
      </c>
    </row>
    <row r="95" s="1" customFormat="1" ht="18" customHeight="1">
      <c r="B95" s="49"/>
      <c r="C95" s="50"/>
      <c r="D95" s="149" t="s">
        <v>142</v>
      </c>
      <c r="E95" s="139"/>
      <c r="F95" s="139"/>
      <c r="G95" s="139"/>
      <c r="H95" s="139"/>
      <c r="I95" s="50"/>
      <c r="J95" s="50"/>
      <c r="K95" s="50"/>
      <c r="L95" s="50"/>
      <c r="M95" s="50"/>
      <c r="N95" s="140">
        <f>ROUNDUP(N88*T95,2)</f>
        <v>0</v>
      </c>
      <c r="O95" s="141"/>
      <c r="P95" s="141"/>
      <c r="Q95" s="141"/>
      <c r="R95" s="51"/>
      <c r="S95" s="192"/>
      <c r="T95" s="193"/>
      <c r="U95" s="194" t="s">
        <v>49</v>
      </c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6" t="s">
        <v>143</v>
      </c>
      <c r="AZ95" s="195"/>
      <c r="BA95" s="195"/>
      <c r="BB95" s="195"/>
      <c r="BC95" s="195"/>
      <c r="BD95" s="195"/>
      <c r="BE95" s="197">
        <f>IF(U95="základní",N95,0)</f>
        <v>0</v>
      </c>
      <c r="BF95" s="197">
        <f>IF(U95="snížená",N95,0)</f>
        <v>0</v>
      </c>
      <c r="BG95" s="197">
        <f>IF(U95="zákl. přenesená",N95,0)</f>
        <v>0</v>
      </c>
      <c r="BH95" s="197">
        <f>IF(U95="sníž. přenesená",N95,0)</f>
        <v>0</v>
      </c>
      <c r="BI95" s="197">
        <f>IF(U95="nulová",N95,0)</f>
        <v>0</v>
      </c>
      <c r="BJ95" s="196" t="s">
        <v>25</v>
      </c>
      <c r="BK95" s="195"/>
      <c r="BL95" s="195"/>
      <c r="BM95" s="195"/>
    </row>
    <row r="96" s="1" customFormat="1" ht="18" customHeight="1">
      <c r="B96" s="49"/>
      <c r="C96" s="50"/>
      <c r="D96" s="149" t="s">
        <v>144</v>
      </c>
      <c r="E96" s="139"/>
      <c r="F96" s="139"/>
      <c r="G96" s="139"/>
      <c r="H96" s="139"/>
      <c r="I96" s="50"/>
      <c r="J96" s="50"/>
      <c r="K96" s="50"/>
      <c r="L96" s="50"/>
      <c r="M96" s="50"/>
      <c r="N96" s="140">
        <f>ROUNDUP(N88*T96,2)</f>
        <v>0</v>
      </c>
      <c r="O96" s="141"/>
      <c r="P96" s="141"/>
      <c r="Q96" s="141"/>
      <c r="R96" s="51"/>
      <c r="S96" s="192"/>
      <c r="T96" s="193"/>
      <c r="U96" s="194" t="s">
        <v>49</v>
      </c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6" t="s">
        <v>143</v>
      </c>
      <c r="AZ96" s="195"/>
      <c r="BA96" s="195"/>
      <c r="BB96" s="195"/>
      <c r="BC96" s="195"/>
      <c r="BD96" s="195"/>
      <c r="BE96" s="197">
        <f>IF(U96="základní",N96,0)</f>
        <v>0</v>
      </c>
      <c r="BF96" s="197">
        <f>IF(U96="snížená",N96,0)</f>
        <v>0</v>
      </c>
      <c r="BG96" s="197">
        <f>IF(U96="zákl. přenesená",N96,0)</f>
        <v>0</v>
      </c>
      <c r="BH96" s="197">
        <f>IF(U96="sníž. přenesená",N96,0)</f>
        <v>0</v>
      </c>
      <c r="BI96" s="197">
        <f>IF(U96="nulová",N96,0)</f>
        <v>0</v>
      </c>
      <c r="BJ96" s="196" t="s">
        <v>25</v>
      </c>
      <c r="BK96" s="195"/>
      <c r="BL96" s="195"/>
      <c r="BM96" s="195"/>
    </row>
    <row r="97" s="1" customFormat="1" ht="18" customHeight="1">
      <c r="B97" s="49"/>
      <c r="C97" s="50"/>
      <c r="D97" s="149" t="s">
        <v>145</v>
      </c>
      <c r="E97" s="139"/>
      <c r="F97" s="139"/>
      <c r="G97" s="139"/>
      <c r="H97" s="139"/>
      <c r="I97" s="50"/>
      <c r="J97" s="50"/>
      <c r="K97" s="50"/>
      <c r="L97" s="50"/>
      <c r="M97" s="50"/>
      <c r="N97" s="140">
        <f>ROUNDUP(N88*T97,2)</f>
        <v>0</v>
      </c>
      <c r="O97" s="141"/>
      <c r="P97" s="141"/>
      <c r="Q97" s="141"/>
      <c r="R97" s="51"/>
      <c r="S97" s="192"/>
      <c r="T97" s="193"/>
      <c r="U97" s="194" t="s">
        <v>49</v>
      </c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6" t="s">
        <v>143</v>
      </c>
      <c r="AZ97" s="195"/>
      <c r="BA97" s="195"/>
      <c r="BB97" s="195"/>
      <c r="BC97" s="195"/>
      <c r="BD97" s="195"/>
      <c r="BE97" s="197">
        <f>IF(U97="základní",N97,0)</f>
        <v>0</v>
      </c>
      <c r="BF97" s="197">
        <f>IF(U97="snížená",N97,0)</f>
        <v>0</v>
      </c>
      <c r="BG97" s="197">
        <f>IF(U97="zákl. přenesená",N97,0)</f>
        <v>0</v>
      </c>
      <c r="BH97" s="197">
        <f>IF(U97="sníž. přenesená",N97,0)</f>
        <v>0</v>
      </c>
      <c r="BI97" s="197">
        <f>IF(U97="nulová",N97,0)</f>
        <v>0</v>
      </c>
      <c r="BJ97" s="196" t="s">
        <v>25</v>
      </c>
      <c r="BK97" s="195"/>
      <c r="BL97" s="195"/>
      <c r="BM97" s="195"/>
    </row>
    <row r="98" s="1" customFormat="1" ht="18" customHeight="1">
      <c r="B98" s="49"/>
      <c r="C98" s="50"/>
      <c r="D98" s="149" t="s">
        <v>146</v>
      </c>
      <c r="E98" s="139"/>
      <c r="F98" s="139"/>
      <c r="G98" s="139"/>
      <c r="H98" s="139"/>
      <c r="I98" s="50"/>
      <c r="J98" s="50"/>
      <c r="K98" s="50"/>
      <c r="L98" s="50"/>
      <c r="M98" s="50"/>
      <c r="N98" s="140">
        <f>ROUNDUP(N88*T98,2)</f>
        <v>0</v>
      </c>
      <c r="O98" s="141"/>
      <c r="P98" s="141"/>
      <c r="Q98" s="141"/>
      <c r="R98" s="51"/>
      <c r="S98" s="192"/>
      <c r="T98" s="193"/>
      <c r="U98" s="194" t="s">
        <v>49</v>
      </c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6" t="s">
        <v>143</v>
      </c>
      <c r="AZ98" s="195"/>
      <c r="BA98" s="195"/>
      <c r="BB98" s="195"/>
      <c r="BC98" s="195"/>
      <c r="BD98" s="195"/>
      <c r="BE98" s="197">
        <f>IF(U98="základní",N98,0)</f>
        <v>0</v>
      </c>
      <c r="BF98" s="197">
        <f>IF(U98="snížená",N98,0)</f>
        <v>0</v>
      </c>
      <c r="BG98" s="197">
        <f>IF(U98="zákl. přenesená",N98,0)</f>
        <v>0</v>
      </c>
      <c r="BH98" s="197">
        <f>IF(U98="sníž. přenesená",N98,0)</f>
        <v>0</v>
      </c>
      <c r="BI98" s="197">
        <f>IF(U98="nulová",N98,0)</f>
        <v>0</v>
      </c>
      <c r="BJ98" s="196" t="s">
        <v>25</v>
      </c>
      <c r="BK98" s="195"/>
      <c r="BL98" s="195"/>
      <c r="BM98" s="195"/>
    </row>
    <row r="99" s="1" customFormat="1" ht="18" customHeight="1">
      <c r="B99" s="49"/>
      <c r="C99" s="50"/>
      <c r="D99" s="149" t="s">
        <v>147</v>
      </c>
      <c r="E99" s="139"/>
      <c r="F99" s="139"/>
      <c r="G99" s="139"/>
      <c r="H99" s="139"/>
      <c r="I99" s="50"/>
      <c r="J99" s="50"/>
      <c r="K99" s="50"/>
      <c r="L99" s="50"/>
      <c r="M99" s="50"/>
      <c r="N99" s="140">
        <f>ROUNDUP(N88*T99,2)</f>
        <v>0</v>
      </c>
      <c r="O99" s="141"/>
      <c r="P99" s="141"/>
      <c r="Q99" s="141"/>
      <c r="R99" s="51"/>
      <c r="S99" s="192"/>
      <c r="T99" s="193"/>
      <c r="U99" s="194" t="s">
        <v>49</v>
      </c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6" t="s">
        <v>143</v>
      </c>
      <c r="AZ99" s="195"/>
      <c r="BA99" s="195"/>
      <c r="BB99" s="195"/>
      <c r="BC99" s="195"/>
      <c r="BD99" s="195"/>
      <c r="BE99" s="197">
        <f>IF(U99="základní",N99,0)</f>
        <v>0</v>
      </c>
      <c r="BF99" s="197">
        <f>IF(U99="snížená",N99,0)</f>
        <v>0</v>
      </c>
      <c r="BG99" s="197">
        <f>IF(U99="zákl. přenesená",N99,0)</f>
        <v>0</v>
      </c>
      <c r="BH99" s="197">
        <f>IF(U99="sníž. přenesená",N99,0)</f>
        <v>0</v>
      </c>
      <c r="BI99" s="197">
        <f>IF(U99="nulová",N99,0)</f>
        <v>0</v>
      </c>
      <c r="BJ99" s="196" t="s">
        <v>25</v>
      </c>
      <c r="BK99" s="195"/>
      <c r="BL99" s="195"/>
      <c r="BM99" s="195"/>
    </row>
    <row r="100" s="1" customFormat="1" ht="18" customHeight="1">
      <c r="B100" s="49"/>
      <c r="C100" s="50"/>
      <c r="D100" s="139" t="s">
        <v>148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140">
        <f>ROUNDUP(N88*T100,2)</f>
        <v>0</v>
      </c>
      <c r="O100" s="141"/>
      <c r="P100" s="141"/>
      <c r="Q100" s="141"/>
      <c r="R100" s="51"/>
      <c r="S100" s="192"/>
      <c r="T100" s="198"/>
      <c r="U100" s="199" t="s">
        <v>49</v>
      </c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6" t="s">
        <v>149</v>
      </c>
      <c r="AZ100" s="195"/>
      <c r="BA100" s="195"/>
      <c r="BB100" s="195"/>
      <c r="BC100" s="195"/>
      <c r="BD100" s="195"/>
      <c r="BE100" s="197">
        <f>IF(U100="základní",N100,0)</f>
        <v>0</v>
      </c>
      <c r="BF100" s="197">
        <f>IF(U100="snížená",N100,0)</f>
        <v>0</v>
      </c>
      <c r="BG100" s="197">
        <f>IF(U100="zákl. přenesená",N100,0)</f>
        <v>0</v>
      </c>
      <c r="BH100" s="197">
        <f>IF(U100="sníž. přenesená",N100,0)</f>
        <v>0</v>
      </c>
      <c r="BI100" s="197">
        <f>IF(U100="nulová",N100,0)</f>
        <v>0</v>
      </c>
      <c r="BJ100" s="196" t="s">
        <v>25</v>
      </c>
      <c r="BK100" s="195"/>
      <c r="BL100" s="195"/>
      <c r="BM100" s="195"/>
    </row>
    <row r="101" s="1" customFormat="1"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1"/>
      <c r="T101" s="174"/>
      <c r="U101" s="174"/>
    </row>
    <row r="102" s="1" customFormat="1" ht="29.28" customHeight="1">
      <c r="B102" s="49"/>
      <c r="C102" s="153" t="s">
        <v>119</v>
      </c>
      <c r="D102" s="154"/>
      <c r="E102" s="154"/>
      <c r="F102" s="154"/>
      <c r="G102" s="154"/>
      <c r="H102" s="154"/>
      <c r="I102" s="154"/>
      <c r="J102" s="154"/>
      <c r="K102" s="154"/>
      <c r="L102" s="155">
        <f>ROUNDUP(SUM(N88+N94),2)</f>
        <v>0</v>
      </c>
      <c r="M102" s="155"/>
      <c r="N102" s="155"/>
      <c r="O102" s="155"/>
      <c r="P102" s="155"/>
      <c r="Q102" s="155"/>
      <c r="R102" s="51"/>
      <c r="T102" s="174"/>
      <c r="U102" s="174"/>
    </row>
    <row r="103" s="1" customFormat="1" ht="6.96" customHeight="1">
      <c r="B103" s="78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80"/>
      <c r="T103" s="174"/>
      <c r="U103" s="174"/>
    </row>
    <row r="107" s="1" customFormat="1" ht="6.96" customHeight="1">
      <c r="B107" s="81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3"/>
    </row>
    <row r="108" s="1" customFormat="1" ht="36.96" customHeight="1">
      <c r="B108" s="49"/>
      <c r="C108" s="29" t="s">
        <v>150</v>
      </c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1"/>
    </row>
    <row r="109" s="1" customFormat="1" ht="6.96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1"/>
    </row>
    <row r="110" s="1" customFormat="1" ht="30" customHeight="1">
      <c r="B110" s="49"/>
      <c r="C110" s="41" t="s">
        <v>19</v>
      </c>
      <c r="D110" s="50"/>
      <c r="E110" s="50"/>
      <c r="F110" s="158">
        <f>F6</f>
        <v>0</v>
      </c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50"/>
      <c r="R110" s="51"/>
    </row>
    <row r="111" s="1" customFormat="1" ht="36.96" customHeight="1">
      <c r="B111" s="49"/>
      <c r="C111" s="88" t="s">
        <v>127</v>
      </c>
      <c r="D111" s="50"/>
      <c r="E111" s="50"/>
      <c r="F111" s="90">
        <f>F7</f>
        <v>0</v>
      </c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1"/>
    </row>
    <row r="112" s="1" customFormat="1" ht="6.96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1"/>
    </row>
    <row r="113" s="1" customFormat="1" ht="18" customHeight="1">
      <c r="B113" s="49"/>
      <c r="C113" s="41" t="s">
        <v>26</v>
      </c>
      <c r="D113" s="50"/>
      <c r="E113" s="50"/>
      <c r="F113" s="36">
        <f>F9</f>
        <v>0</v>
      </c>
      <c r="G113" s="50"/>
      <c r="H113" s="50"/>
      <c r="I113" s="50"/>
      <c r="J113" s="50"/>
      <c r="K113" s="41" t="s">
        <v>28</v>
      </c>
      <c r="L113" s="50"/>
      <c r="M113" s="93">
        <f>IF(O9="","",O9)</f>
        <v>0</v>
      </c>
      <c r="N113" s="93"/>
      <c r="O113" s="93"/>
      <c r="P113" s="93"/>
      <c r="Q113" s="50"/>
      <c r="R113" s="51"/>
    </row>
    <row r="114" s="1" customFormat="1" ht="6.96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1"/>
    </row>
    <row r="115" s="1" customFormat="1">
      <c r="B115" s="49"/>
      <c r="C115" s="41" t="s">
        <v>32</v>
      </c>
      <c r="D115" s="50"/>
      <c r="E115" s="50"/>
      <c r="F115" s="36">
        <f>E12</f>
        <v>0</v>
      </c>
      <c r="G115" s="50"/>
      <c r="H115" s="50"/>
      <c r="I115" s="50"/>
      <c r="J115" s="50"/>
      <c r="K115" s="41" t="s">
        <v>39</v>
      </c>
      <c r="L115" s="50"/>
      <c r="M115" s="36">
        <f>E18</f>
        <v>0</v>
      </c>
      <c r="N115" s="36"/>
      <c r="O115" s="36"/>
      <c r="P115" s="36"/>
      <c r="Q115" s="36"/>
      <c r="R115" s="51"/>
    </row>
    <row r="116" s="1" customFormat="1" ht="14.4" customHeight="1">
      <c r="B116" s="49"/>
      <c r="C116" s="41" t="s">
        <v>37</v>
      </c>
      <c r="D116" s="50"/>
      <c r="E116" s="50"/>
      <c r="F116" s="36">
        <f>IF(E15="","",E15)</f>
        <v>0</v>
      </c>
      <c r="G116" s="50"/>
      <c r="H116" s="50"/>
      <c r="I116" s="50"/>
      <c r="J116" s="50"/>
      <c r="K116" s="41" t="s">
        <v>42</v>
      </c>
      <c r="L116" s="50"/>
      <c r="M116" s="36">
        <f>E21</f>
        <v>0</v>
      </c>
      <c r="N116" s="36"/>
      <c r="O116" s="36"/>
      <c r="P116" s="36"/>
      <c r="Q116" s="36"/>
      <c r="R116" s="51"/>
    </row>
    <row r="117" s="1" customFormat="1" ht="10.32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1"/>
    </row>
    <row r="118" s="8" customFormat="1" ht="29.28" customHeight="1">
      <c r="B118" s="200"/>
      <c r="C118" s="201" t="s">
        <v>151</v>
      </c>
      <c r="D118" s="202" t="s">
        <v>152</v>
      </c>
      <c r="E118" s="202" t="s">
        <v>66</v>
      </c>
      <c r="F118" s="202" t="s">
        <v>153</v>
      </c>
      <c r="G118" s="202"/>
      <c r="H118" s="202"/>
      <c r="I118" s="202"/>
      <c r="J118" s="202" t="s">
        <v>154</v>
      </c>
      <c r="K118" s="202" t="s">
        <v>155</v>
      </c>
      <c r="L118" s="203" t="s">
        <v>156</v>
      </c>
      <c r="M118" s="203"/>
      <c r="N118" s="202" t="s">
        <v>133</v>
      </c>
      <c r="O118" s="202"/>
      <c r="P118" s="202"/>
      <c r="Q118" s="204"/>
      <c r="R118" s="205"/>
      <c r="T118" s="109" t="s">
        <v>157</v>
      </c>
      <c r="U118" s="110" t="s">
        <v>48</v>
      </c>
      <c r="V118" s="110" t="s">
        <v>158</v>
      </c>
      <c r="W118" s="110" t="s">
        <v>159</v>
      </c>
      <c r="X118" s="110" t="s">
        <v>160</v>
      </c>
      <c r="Y118" s="110" t="s">
        <v>161</v>
      </c>
      <c r="Z118" s="110" t="s">
        <v>162</v>
      </c>
      <c r="AA118" s="111" t="s">
        <v>163</v>
      </c>
    </row>
    <row r="119" s="1" customFormat="1" ht="29.28" customHeight="1">
      <c r="B119" s="49"/>
      <c r="C119" s="113" t="s">
        <v>130</v>
      </c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206">
        <f>BK119</f>
        <v>0</v>
      </c>
      <c r="O119" s="207"/>
      <c r="P119" s="207"/>
      <c r="Q119" s="207"/>
      <c r="R119" s="51"/>
      <c r="T119" s="112"/>
      <c r="U119" s="70"/>
      <c r="V119" s="70"/>
      <c r="W119" s="208">
        <f>W120+W157</f>
        <v>0</v>
      </c>
      <c r="X119" s="70"/>
      <c r="Y119" s="208">
        <f>Y120+Y157</f>
        <v>0</v>
      </c>
      <c r="Z119" s="70"/>
      <c r="AA119" s="209">
        <f>AA120+AA157</f>
        <v>0</v>
      </c>
      <c r="AT119" s="24" t="s">
        <v>83</v>
      </c>
      <c r="AU119" s="24" t="s">
        <v>135</v>
      </c>
      <c r="BK119" s="210">
        <f>BK120+BK157</f>
        <v>0</v>
      </c>
    </row>
    <row r="120" s="9" customFormat="1" ht="37.44" customHeight="1">
      <c r="B120" s="211"/>
      <c r="C120" s="212"/>
      <c r="D120" s="213" t="s">
        <v>240</v>
      </c>
      <c r="E120" s="213"/>
      <c r="F120" s="213"/>
      <c r="G120" s="213"/>
      <c r="H120" s="213"/>
      <c r="I120" s="213"/>
      <c r="J120" s="213"/>
      <c r="K120" s="213"/>
      <c r="L120" s="213"/>
      <c r="M120" s="213"/>
      <c r="N120" s="188">
        <f>BK120</f>
        <v>0</v>
      </c>
      <c r="O120" s="181"/>
      <c r="P120" s="181"/>
      <c r="Q120" s="181"/>
      <c r="R120" s="214"/>
      <c r="T120" s="215"/>
      <c r="U120" s="212"/>
      <c r="V120" s="212"/>
      <c r="W120" s="216">
        <f>W121+W150</f>
        <v>0</v>
      </c>
      <c r="X120" s="212"/>
      <c r="Y120" s="216">
        <f>Y121+Y150</f>
        <v>0</v>
      </c>
      <c r="Z120" s="212"/>
      <c r="AA120" s="217">
        <f>AA121+AA150</f>
        <v>0</v>
      </c>
      <c r="AR120" s="218" t="s">
        <v>125</v>
      </c>
      <c r="AT120" s="219" t="s">
        <v>83</v>
      </c>
      <c r="AU120" s="219" t="s">
        <v>84</v>
      </c>
      <c r="AY120" s="218" t="s">
        <v>164</v>
      </c>
      <c r="BK120" s="220">
        <f>BK121+BK150</f>
        <v>0</v>
      </c>
    </row>
    <row r="121" s="9" customFormat="1" ht="19.92" customHeight="1">
      <c r="B121" s="211"/>
      <c r="C121" s="212"/>
      <c r="D121" s="221" t="s">
        <v>352</v>
      </c>
      <c r="E121" s="221"/>
      <c r="F121" s="221"/>
      <c r="G121" s="221"/>
      <c r="H121" s="221"/>
      <c r="I121" s="221"/>
      <c r="J121" s="221"/>
      <c r="K121" s="221"/>
      <c r="L121" s="221"/>
      <c r="M121" s="221"/>
      <c r="N121" s="222">
        <f>BK121</f>
        <v>0</v>
      </c>
      <c r="O121" s="223"/>
      <c r="P121" s="223"/>
      <c r="Q121" s="223"/>
      <c r="R121" s="214"/>
      <c r="T121" s="215"/>
      <c r="U121" s="212"/>
      <c r="V121" s="212"/>
      <c r="W121" s="216">
        <f>SUM(W122:W149)</f>
        <v>0</v>
      </c>
      <c r="X121" s="212"/>
      <c r="Y121" s="216">
        <f>SUM(Y122:Y149)</f>
        <v>0</v>
      </c>
      <c r="Z121" s="212"/>
      <c r="AA121" s="217">
        <f>SUM(AA122:AA149)</f>
        <v>0</v>
      </c>
      <c r="AR121" s="218" t="s">
        <v>125</v>
      </c>
      <c r="AT121" s="219" t="s">
        <v>83</v>
      </c>
      <c r="AU121" s="219" t="s">
        <v>25</v>
      </c>
      <c r="AY121" s="218" t="s">
        <v>164</v>
      </c>
      <c r="BK121" s="220">
        <f>SUM(BK122:BK149)</f>
        <v>0</v>
      </c>
    </row>
    <row r="122" s="1" customFormat="1" ht="22.5" customHeight="1">
      <c r="B122" s="49"/>
      <c r="C122" s="224" t="s">
        <v>25</v>
      </c>
      <c r="D122" s="224" t="s">
        <v>165</v>
      </c>
      <c r="E122" s="225" t="s">
        <v>353</v>
      </c>
      <c r="F122" s="226" t="s">
        <v>354</v>
      </c>
      <c r="G122" s="226"/>
      <c r="H122" s="226"/>
      <c r="I122" s="226"/>
      <c r="J122" s="227" t="s">
        <v>307</v>
      </c>
      <c r="K122" s="228">
        <v>32.369999999999997</v>
      </c>
      <c r="L122" s="229">
        <v>0</v>
      </c>
      <c r="M122" s="230"/>
      <c r="N122" s="231">
        <f>ROUND(L122*K122,2)</f>
        <v>0</v>
      </c>
      <c r="O122" s="231"/>
      <c r="P122" s="231"/>
      <c r="Q122" s="231"/>
      <c r="R122" s="51"/>
      <c r="T122" s="232" t="s">
        <v>23</v>
      </c>
      <c r="U122" s="59" t="s">
        <v>49</v>
      </c>
      <c r="V122" s="50"/>
      <c r="W122" s="233">
        <f>V122*K122</f>
        <v>0</v>
      </c>
      <c r="X122" s="233">
        <v>0.0022899999999999999</v>
      </c>
      <c r="Y122" s="233">
        <f>X122*K122</f>
        <v>0</v>
      </c>
      <c r="Z122" s="233">
        <v>0</v>
      </c>
      <c r="AA122" s="234">
        <f>Z122*K122</f>
        <v>0</v>
      </c>
      <c r="AR122" s="24" t="s">
        <v>246</v>
      </c>
      <c r="AT122" s="24" t="s">
        <v>165</v>
      </c>
      <c r="AU122" s="24" t="s">
        <v>125</v>
      </c>
      <c r="AY122" s="24" t="s">
        <v>164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24" t="s">
        <v>25</v>
      </c>
      <c r="BK122" s="145">
        <f>ROUND(L122*K122,2)</f>
        <v>0</v>
      </c>
      <c r="BL122" s="24" t="s">
        <v>246</v>
      </c>
      <c r="BM122" s="24" t="s">
        <v>355</v>
      </c>
    </row>
    <row r="123" s="10" customFormat="1" ht="31.5" customHeight="1">
      <c r="B123" s="235"/>
      <c r="C123" s="236"/>
      <c r="D123" s="236"/>
      <c r="E123" s="237" t="s">
        <v>23</v>
      </c>
      <c r="F123" s="238" t="s">
        <v>356</v>
      </c>
      <c r="G123" s="239"/>
      <c r="H123" s="239"/>
      <c r="I123" s="239"/>
      <c r="J123" s="236"/>
      <c r="K123" s="240" t="s">
        <v>23</v>
      </c>
      <c r="L123" s="236"/>
      <c r="M123" s="236"/>
      <c r="N123" s="236"/>
      <c r="O123" s="236"/>
      <c r="P123" s="236"/>
      <c r="Q123" s="236"/>
      <c r="R123" s="241"/>
      <c r="T123" s="242"/>
      <c r="U123" s="236"/>
      <c r="V123" s="236"/>
      <c r="W123" s="236"/>
      <c r="X123" s="236"/>
      <c r="Y123" s="236"/>
      <c r="Z123" s="236"/>
      <c r="AA123" s="243"/>
      <c r="AT123" s="244" t="s">
        <v>172</v>
      </c>
      <c r="AU123" s="244" t="s">
        <v>125</v>
      </c>
      <c r="AV123" s="10" t="s">
        <v>25</v>
      </c>
      <c r="AW123" s="10" t="s">
        <v>173</v>
      </c>
      <c r="AX123" s="10" t="s">
        <v>84</v>
      </c>
      <c r="AY123" s="244" t="s">
        <v>164</v>
      </c>
    </row>
    <row r="124" s="10" customFormat="1" ht="22.5" customHeight="1">
      <c r="B124" s="235"/>
      <c r="C124" s="236"/>
      <c r="D124" s="236"/>
      <c r="E124" s="237" t="s">
        <v>23</v>
      </c>
      <c r="F124" s="245" t="s">
        <v>357</v>
      </c>
      <c r="G124" s="236"/>
      <c r="H124" s="236"/>
      <c r="I124" s="236"/>
      <c r="J124" s="236"/>
      <c r="K124" s="240" t="s">
        <v>23</v>
      </c>
      <c r="L124" s="236"/>
      <c r="M124" s="236"/>
      <c r="N124" s="236"/>
      <c r="O124" s="236"/>
      <c r="P124" s="236"/>
      <c r="Q124" s="236"/>
      <c r="R124" s="241"/>
      <c r="T124" s="242"/>
      <c r="U124" s="236"/>
      <c r="V124" s="236"/>
      <c r="W124" s="236"/>
      <c r="X124" s="236"/>
      <c r="Y124" s="236"/>
      <c r="Z124" s="236"/>
      <c r="AA124" s="243"/>
      <c r="AT124" s="244" t="s">
        <v>172</v>
      </c>
      <c r="AU124" s="244" t="s">
        <v>125</v>
      </c>
      <c r="AV124" s="10" t="s">
        <v>25</v>
      </c>
      <c r="AW124" s="10" t="s">
        <v>173</v>
      </c>
      <c r="AX124" s="10" t="s">
        <v>84</v>
      </c>
      <c r="AY124" s="244" t="s">
        <v>164</v>
      </c>
    </row>
    <row r="125" s="10" customFormat="1" ht="22.5" customHeight="1">
      <c r="B125" s="235"/>
      <c r="C125" s="236"/>
      <c r="D125" s="236"/>
      <c r="E125" s="237" t="s">
        <v>23</v>
      </c>
      <c r="F125" s="245" t="s">
        <v>253</v>
      </c>
      <c r="G125" s="236"/>
      <c r="H125" s="236"/>
      <c r="I125" s="236"/>
      <c r="J125" s="236"/>
      <c r="K125" s="240" t="s">
        <v>23</v>
      </c>
      <c r="L125" s="236"/>
      <c r="M125" s="236"/>
      <c r="N125" s="236"/>
      <c r="O125" s="236"/>
      <c r="P125" s="236"/>
      <c r="Q125" s="236"/>
      <c r="R125" s="241"/>
      <c r="T125" s="242"/>
      <c r="U125" s="236"/>
      <c r="V125" s="236"/>
      <c r="W125" s="236"/>
      <c r="X125" s="236"/>
      <c r="Y125" s="236"/>
      <c r="Z125" s="236"/>
      <c r="AA125" s="243"/>
      <c r="AT125" s="244" t="s">
        <v>172</v>
      </c>
      <c r="AU125" s="244" t="s">
        <v>125</v>
      </c>
      <c r="AV125" s="10" t="s">
        <v>25</v>
      </c>
      <c r="AW125" s="10" t="s">
        <v>173</v>
      </c>
      <c r="AX125" s="10" t="s">
        <v>84</v>
      </c>
      <c r="AY125" s="244" t="s">
        <v>164</v>
      </c>
    </row>
    <row r="126" s="11" customFormat="1" ht="22.5" customHeight="1">
      <c r="B126" s="246"/>
      <c r="C126" s="247"/>
      <c r="D126" s="247"/>
      <c r="E126" s="248" t="s">
        <v>23</v>
      </c>
      <c r="F126" s="249" t="s">
        <v>358</v>
      </c>
      <c r="G126" s="247"/>
      <c r="H126" s="247"/>
      <c r="I126" s="247"/>
      <c r="J126" s="247"/>
      <c r="K126" s="250">
        <v>16.82</v>
      </c>
      <c r="L126" s="247"/>
      <c r="M126" s="247"/>
      <c r="N126" s="247"/>
      <c r="O126" s="247"/>
      <c r="P126" s="247"/>
      <c r="Q126" s="247"/>
      <c r="R126" s="251"/>
      <c r="T126" s="252"/>
      <c r="U126" s="247"/>
      <c r="V126" s="247"/>
      <c r="W126" s="247"/>
      <c r="X126" s="247"/>
      <c r="Y126" s="247"/>
      <c r="Z126" s="247"/>
      <c r="AA126" s="253"/>
      <c r="AT126" s="254" t="s">
        <v>172</v>
      </c>
      <c r="AU126" s="254" t="s">
        <v>125</v>
      </c>
      <c r="AV126" s="11" t="s">
        <v>125</v>
      </c>
      <c r="AW126" s="11" t="s">
        <v>173</v>
      </c>
      <c r="AX126" s="11" t="s">
        <v>84</v>
      </c>
      <c r="AY126" s="254" t="s">
        <v>164</v>
      </c>
    </row>
    <row r="127" s="10" customFormat="1" ht="22.5" customHeight="1">
      <c r="B127" s="235"/>
      <c r="C127" s="236"/>
      <c r="D127" s="236"/>
      <c r="E127" s="237" t="s">
        <v>23</v>
      </c>
      <c r="F127" s="245" t="s">
        <v>255</v>
      </c>
      <c r="G127" s="236"/>
      <c r="H127" s="236"/>
      <c r="I127" s="236"/>
      <c r="J127" s="236"/>
      <c r="K127" s="240" t="s">
        <v>23</v>
      </c>
      <c r="L127" s="236"/>
      <c r="M127" s="236"/>
      <c r="N127" s="236"/>
      <c r="O127" s="236"/>
      <c r="P127" s="236"/>
      <c r="Q127" s="236"/>
      <c r="R127" s="241"/>
      <c r="T127" s="242"/>
      <c r="U127" s="236"/>
      <c r="V127" s="236"/>
      <c r="W127" s="236"/>
      <c r="X127" s="236"/>
      <c r="Y127" s="236"/>
      <c r="Z127" s="236"/>
      <c r="AA127" s="243"/>
      <c r="AT127" s="244" t="s">
        <v>172</v>
      </c>
      <c r="AU127" s="244" t="s">
        <v>125</v>
      </c>
      <c r="AV127" s="10" t="s">
        <v>25</v>
      </c>
      <c r="AW127" s="10" t="s">
        <v>173</v>
      </c>
      <c r="AX127" s="10" t="s">
        <v>84</v>
      </c>
      <c r="AY127" s="244" t="s">
        <v>164</v>
      </c>
    </row>
    <row r="128" s="11" customFormat="1" ht="22.5" customHeight="1">
      <c r="B128" s="246"/>
      <c r="C128" s="247"/>
      <c r="D128" s="247"/>
      <c r="E128" s="248" t="s">
        <v>23</v>
      </c>
      <c r="F128" s="249" t="s">
        <v>359</v>
      </c>
      <c r="G128" s="247"/>
      <c r="H128" s="247"/>
      <c r="I128" s="247"/>
      <c r="J128" s="247"/>
      <c r="K128" s="250">
        <v>12.1</v>
      </c>
      <c r="L128" s="247"/>
      <c r="M128" s="247"/>
      <c r="N128" s="247"/>
      <c r="O128" s="247"/>
      <c r="P128" s="247"/>
      <c r="Q128" s="247"/>
      <c r="R128" s="251"/>
      <c r="T128" s="252"/>
      <c r="U128" s="247"/>
      <c r="V128" s="247"/>
      <c r="W128" s="247"/>
      <c r="X128" s="247"/>
      <c r="Y128" s="247"/>
      <c r="Z128" s="247"/>
      <c r="AA128" s="253"/>
      <c r="AT128" s="254" t="s">
        <v>172</v>
      </c>
      <c r="AU128" s="254" t="s">
        <v>125</v>
      </c>
      <c r="AV128" s="11" t="s">
        <v>125</v>
      </c>
      <c r="AW128" s="11" t="s">
        <v>173</v>
      </c>
      <c r="AX128" s="11" t="s">
        <v>84</v>
      </c>
      <c r="AY128" s="254" t="s">
        <v>164</v>
      </c>
    </row>
    <row r="129" s="10" customFormat="1" ht="22.5" customHeight="1">
      <c r="B129" s="235"/>
      <c r="C129" s="236"/>
      <c r="D129" s="236"/>
      <c r="E129" s="237" t="s">
        <v>23</v>
      </c>
      <c r="F129" s="245" t="s">
        <v>312</v>
      </c>
      <c r="G129" s="236"/>
      <c r="H129" s="236"/>
      <c r="I129" s="236"/>
      <c r="J129" s="236"/>
      <c r="K129" s="240" t="s">
        <v>23</v>
      </c>
      <c r="L129" s="236"/>
      <c r="M129" s="236"/>
      <c r="N129" s="236"/>
      <c r="O129" s="236"/>
      <c r="P129" s="236"/>
      <c r="Q129" s="236"/>
      <c r="R129" s="241"/>
      <c r="T129" s="242"/>
      <c r="U129" s="236"/>
      <c r="V129" s="236"/>
      <c r="W129" s="236"/>
      <c r="X129" s="236"/>
      <c r="Y129" s="236"/>
      <c r="Z129" s="236"/>
      <c r="AA129" s="243"/>
      <c r="AT129" s="244" t="s">
        <v>172</v>
      </c>
      <c r="AU129" s="244" t="s">
        <v>125</v>
      </c>
      <c r="AV129" s="10" t="s">
        <v>25</v>
      </c>
      <c r="AW129" s="10" t="s">
        <v>173</v>
      </c>
      <c r="AX129" s="10" t="s">
        <v>84</v>
      </c>
      <c r="AY129" s="244" t="s">
        <v>164</v>
      </c>
    </row>
    <row r="130" s="11" customFormat="1" ht="22.5" customHeight="1">
      <c r="B130" s="246"/>
      <c r="C130" s="247"/>
      <c r="D130" s="247"/>
      <c r="E130" s="248" t="s">
        <v>23</v>
      </c>
      <c r="F130" s="249" t="s">
        <v>360</v>
      </c>
      <c r="G130" s="247"/>
      <c r="H130" s="247"/>
      <c r="I130" s="247"/>
      <c r="J130" s="247"/>
      <c r="K130" s="250">
        <v>3.4500000000000002</v>
      </c>
      <c r="L130" s="247"/>
      <c r="M130" s="247"/>
      <c r="N130" s="247"/>
      <c r="O130" s="247"/>
      <c r="P130" s="247"/>
      <c r="Q130" s="247"/>
      <c r="R130" s="251"/>
      <c r="T130" s="252"/>
      <c r="U130" s="247"/>
      <c r="V130" s="247"/>
      <c r="W130" s="247"/>
      <c r="X130" s="247"/>
      <c r="Y130" s="247"/>
      <c r="Z130" s="247"/>
      <c r="AA130" s="253"/>
      <c r="AT130" s="254" t="s">
        <v>172</v>
      </c>
      <c r="AU130" s="254" t="s">
        <v>125</v>
      </c>
      <c r="AV130" s="11" t="s">
        <v>125</v>
      </c>
      <c r="AW130" s="11" t="s">
        <v>173</v>
      </c>
      <c r="AX130" s="11" t="s">
        <v>84</v>
      </c>
      <c r="AY130" s="254" t="s">
        <v>164</v>
      </c>
    </row>
    <row r="131" s="12" customFormat="1" ht="22.5" customHeight="1">
      <c r="B131" s="255"/>
      <c r="C131" s="256"/>
      <c r="D131" s="256"/>
      <c r="E131" s="257" t="s">
        <v>23</v>
      </c>
      <c r="F131" s="258" t="s">
        <v>191</v>
      </c>
      <c r="G131" s="256"/>
      <c r="H131" s="256"/>
      <c r="I131" s="256"/>
      <c r="J131" s="256"/>
      <c r="K131" s="259">
        <v>32.369999999999997</v>
      </c>
      <c r="L131" s="256"/>
      <c r="M131" s="256"/>
      <c r="N131" s="256"/>
      <c r="O131" s="256"/>
      <c r="P131" s="256"/>
      <c r="Q131" s="256"/>
      <c r="R131" s="260"/>
      <c r="T131" s="261"/>
      <c r="U131" s="256"/>
      <c r="V131" s="256"/>
      <c r="W131" s="256"/>
      <c r="X131" s="256"/>
      <c r="Y131" s="256"/>
      <c r="Z131" s="256"/>
      <c r="AA131" s="262"/>
      <c r="AT131" s="263" t="s">
        <v>172</v>
      </c>
      <c r="AU131" s="263" t="s">
        <v>125</v>
      </c>
      <c r="AV131" s="12" t="s">
        <v>169</v>
      </c>
      <c r="AW131" s="12" t="s">
        <v>173</v>
      </c>
      <c r="AX131" s="12" t="s">
        <v>25</v>
      </c>
      <c r="AY131" s="263" t="s">
        <v>164</v>
      </c>
    </row>
    <row r="132" s="1" customFormat="1" ht="22.5" customHeight="1">
      <c r="B132" s="49"/>
      <c r="C132" s="224" t="s">
        <v>125</v>
      </c>
      <c r="D132" s="224" t="s">
        <v>165</v>
      </c>
      <c r="E132" s="225" t="s">
        <v>361</v>
      </c>
      <c r="F132" s="226" t="s">
        <v>362</v>
      </c>
      <c r="G132" s="226"/>
      <c r="H132" s="226"/>
      <c r="I132" s="226"/>
      <c r="J132" s="227" t="s">
        <v>307</v>
      </c>
      <c r="K132" s="228">
        <v>32.369999999999997</v>
      </c>
      <c r="L132" s="229">
        <v>0</v>
      </c>
      <c r="M132" s="230"/>
      <c r="N132" s="231">
        <f>ROUND(L132*K132,2)</f>
        <v>0</v>
      </c>
      <c r="O132" s="231"/>
      <c r="P132" s="231"/>
      <c r="Q132" s="231"/>
      <c r="R132" s="51"/>
      <c r="T132" s="232" t="s">
        <v>23</v>
      </c>
      <c r="U132" s="59" t="s">
        <v>49</v>
      </c>
      <c r="V132" s="50"/>
      <c r="W132" s="233">
        <f>V132*K132</f>
        <v>0</v>
      </c>
      <c r="X132" s="233">
        <v>0</v>
      </c>
      <c r="Y132" s="233">
        <f>X132*K132</f>
        <v>0</v>
      </c>
      <c r="Z132" s="233">
        <v>0.0028700000000000002</v>
      </c>
      <c r="AA132" s="234">
        <f>Z132*K132</f>
        <v>0</v>
      </c>
      <c r="AR132" s="24" t="s">
        <v>246</v>
      </c>
      <c r="AT132" s="24" t="s">
        <v>165</v>
      </c>
      <c r="AU132" s="24" t="s">
        <v>125</v>
      </c>
      <c r="AY132" s="24" t="s">
        <v>164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24" t="s">
        <v>25</v>
      </c>
      <c r="BK132" s="145">
        <f>ROUND(L132*K132,2)</f>
        <v>0</v>
      </c>
      <c r="BL132" s="24" t="s">
        <v>246</v>
      </c>
      <c r="BM132" s="24" t="s">
        <v>363</v>
      </c>
    </row>
    <row r="133" s="1" customFormat="1" ht="22.5" customHeight="1">
      <c r="B133" s="49"/>
      <c r="C133" s="224" t="s">
        <v>192</v>
      </c>
      <c r="D133" s="224" t="s">
        <v>165</v>
      </c>
      <c r="E133" s="225" t="s">
        <v>364</v>
      </c>
      <c r="F133" s="226" t="s">
        <v>365</v>
      </c>
      <c r="G133" s="226"/>
      <c r="H133" s="226"/>
      <c r="I133" s="226"/>
      <c r="J133" s="227" t="s">
        <v>307</v>
      </c>
      <c r="K133" s="228">
        <v>20.100000000000001</v>
      </c>
      <c r="L133" s="229">
        <v>0</v>
      </c>
      <c r="M133" s="230"/>
      <c r="N133" s="231">
        <f>ROUND(L133*K133,2)</f>
        <v>0</v>
      </c>
      <c r="O133" s="231"/>
      <c r="P133" s="231"/>
      <c r="Q133" s="231"/>
      <c r="R133" s="51"/>
      <c r="T133" s="232" t="s">
        <v>23</v>
      </c>
      <c r="U133" s="59" t="s">
        <v>49</v>
      </c>
      <c r="V133" s="50"/>
      <c r="W133" s="233">
        <f>V133*K133</f>
        <v>0</v>
      </c>
      <c r="X133" s="233">
        <v>0.0018600000000000001</v>
      </c>
      <c r="Y133" s="233">
        <f>X133*K133</f>
        <v>0</v>
      </c>
      <c r="Z133" s="233">
        <v>0</v>
      </c>
      <c r="AA133" s="234">
        <f>Z133*K133</f>
        <v>0</v>
      </c>
      <c r="AR133" s="24" t="s">
        <v>246</v>
      </c>
      <c r="AT133" s="24" t="s">
        <v>165</v>
      </c>
      <c r="AU133" s="24" t="s">
        <v>125</v>
      </c>
      <c r="AY133" s="24" t="s">
        <v>164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24" t="s">
        <v>25</v>
      </c>
      <c r="BK133" s="145">
        <f>ROUND(L133*K133,2)</f>
        <v>0</v>
      </c>
      <c r="BL133" s="24" t="s">
        <v>246</v>
      </c>
      <c r="BM133" s="24" t="s">
        <v>366</v>
      </c>
    </row>
    <row r="134" s="10" customFormat="1" ht="31.5" customHeight="1">
      <c r="B134" s="235"/>
      <c r="C134" s="236"/>
      <c r="D134" s="236"/>
      <c r="E134" s="237" t="s">
        <v>23</v>
      </c>
      <c r="F134" s="238" t="s">
        <v>367</v>
      </c>
      <c r="G134" s="239"/>
      <c r="H134" s="239"/>
      <c r="I134" s="239"/>
      <c r="J134" s="236"/>
      <c r="K134" s="240" t="s">
        <v>23</v>
      </c>
      <c r="L134" s="236"/>
      <c r="M134" s="236"/>
      <c r="N134" s="236"/>
      <c r="O134" s="236"/>
      <c r="P134" s="236"/>
      <c r="Q134" s="236"/>
      <c r="R134" s="241"/>
      <c r="T134" s="242"/>
      <c r="U134" s="236"/>
      <c r="V134" s="236"/>
      <c r="W134" s="236"/>
      <c r="X134" s="236"/>
      <c r="Y134" s="236"/>
      <c r="Z134" s="236"/>
      <c r="AA134" s="243"/>
      <c r="AT134" s="244" t="s">
        <v>172</v>
      </c>
      <c r="AU134" s="244" t="s">
        <v>125</v>
      </c>
      <c r="AV134" s="10" t="s">
        <v>25</v>
      </c>
      <c r="AW134" s="10" t="s">
        <v>173</v>
      </c>
      <c r="AX134" s="10" t="s">
        <v>84</v>
      </c>
      <c r="AY134" s="244" t="s">
        <v>164</v>
      </c>
    </row>
    <row r="135" s="10" customFormat="1" ht="22.5" customHeight="1">
      <c r="B135" s="235"/>
      <c r="C135" s="236"/>
      <c r="D135" s="236"/>
      <c r="E135" s="237" t="s">
        <v>23</v>
      </c>
      <c r="F135" s="245" t="s">
        <v>174</v>
      </c>
      <c r="G135" s="236"/>
      <c r="H135" s="236"/>
      <c r="I135" s="236"/>
      <c r="J135" s="236"/>
      <c r="K135" s="240" t="s">
        <v>23</v>
      </c>
      <c r="L135" s="236"/>
      <c r="M135" s="236"/>
      <c r="N135" s="236"/>
      <c r="O135" s="236"/>
      <c r="P135" s="236"/>
      <c r="Q135" s="236"/>
      <c r="R135" s="241"/>
      <c r="T135" s="242"/>
      <c r="U135" s="236"/>
      <c r="V135" s="236"/>
      <c r="W135" s="236"/>
      <c r="X135" s="236"/>
      <c r="Y135" s="236"/>
      <c r="Z135" s="236"/>
      <c r="AA135" s="243"/>
      <c r="AT135" s="244" t="s">
        <v>172</v>
      </c>
      <c r="AU135" s="244" t="s">
        <v>125</v>
      </c>
      <c r="AV135" s="10" t="s">
        <v>25</v>
      </c>
      <c r="AW135" s="10" t="s">
        <v>173</v>
      </c>
      <c r="AX135" s="10" t="s">
        <v>84</v>
      </c>
      <c r="AY135" s="244" t="s">
        <v>164</v>
      </c>
    </row>
    <row r="136" s="10" customFormat="1" ht="22.5" customHeight="1">
      <c r="B136" s="235"/>
      <c r="C136" s="236"/>
      <c r="D136" s="236"/>
      <c r="E136" s="237" t="s">
        <v>23</v>
      </c>
      <c r="F136" s="245" t="s">
        <v>368</v>
      </c>
      <c r="G136" s="236"/>
      <c r="H136" s="236"/>
      <c r="I136" s="236"/>
      <c r="J136" s="236"/>
      <c r="K136" s="240" t="s">
        <v>23</v>
      </c>
      <c r="L136" s="236"/>
      <c r="M136" s="236"/>
      <c r="N136" s="236"/>
      <c r="O136" s="236"/>
      <c r="P136" s="236"/>
      <c r="Q136" s="236"/>
      <c r="R136" s="241"/>
      <c r="T136" s="242"/>
      <c r="U136" s="236"/>
      <c r="V136" s="236"/>
      <c r="W136" s="236"/>
      <c r="X136" s="236"/>
      <c r="Y136" s="236"/>
      <c r="Z136" s="236"/>
      <c r="AA136" s="243"/>
      <c r="AT136" s="244" t="s">
        <v>172</v>
      </c>
      <c r="AU136" s="244" t="s">
        <v>125</v>
      </c>
      <c r="AV136" s="10" t="s">
        <v>25</v>
      </c>
      <c r="AW136" s="10" t="s">
        <v>173</v>
      </c>
      <c r="AX136" s="10" t="s">
        <v>84</v>
      </c>
      <c r="AY136" s="244" t="s">
        <v>164</v>
      </c>
    </row>
    <row r="137" s="10" customFormat="1" ht="22.5" customHeight="1">
      <c r="B137" s="235"/>
      <c r="C137" s="236"/>
      <c r="D137" s="236"/>
      <c r="E137" s="237" t="s">
        <v>23</v>
      </c>
      <c r="F137" s="245" t="s">
        <v>253</v>
      </c>
      <c r="G137" s="236"/>
      <c r="H137" s="236"/>
      <c r="I137" s="236"/>
      <c r="J137" s="236"/>
      <c r="K137" s="240" t="s">
        <v>23</v>
      </c>
      <c r="L137" s="236"/>
      <c r="M137" s="236"/>
      <c r="N137" s="236"/>
      <c r="O137" s="236"/>
      <c r="P137" s="236"/>
      <c r="Q137" s="236"/>
      <c r="R137" s="241"/>
      <c r="T137" s="242"/>
      <c r="U137" s="236"/>
      <c r="V137" s="236"/>
      <c r="W137" s="236"/>
      <c r="X137" s="236"/>
      <c r="Y137" s="236"/>
      <c r="Z137" s="236"/>
      <c r="AA137" s="243"/>
      <c r="AT137" s="244" t="s">
        <v>172</v>
      </c>
      <c r="AU137" s="244" t="s">
        <v>125</v>
      </c>
      <c r="AV137" s="10" t="s">
        <v>25</v>
      </c>
      <c r="AW137" s="10" t="s">
        <v>173</v>
      </c>
      <c r="AX137" s="10" t="s">
        <v>84</v>
      </c>
      <c r="AY137" s="244" t="s">
        <v>164</v>
      </c>
    </row>
    <row r="138" s="11" customFormat="1" ht="22.5" customHeight="1">
      <c r="B138" s="246"/>
      <c r="C138" s="247"/>
      <c r="D138" s="247"/>
      <c r="E138" s="248" t="s">
        <v>23</v>
      </c>
      <c r="F138" s="249" t="s">
        <v>369</v>
      </c>
      <c r="G138" s="247"/>
      <c r="H138" s="247"/>
      <c r="I138" s="247"/>
      <c r="J138" s="247"/>
      <c r="K138" s="250">
        <v>17.100000000000001</v>
      </c>
      <c r="L138" s="247"/>
      <c r="M138" s="247"/>
      <c r="N138" s="247"/>
      <c r="O138" s="247"/>
      <c r="P138" s="247"/>
      <c r="Q138" s="247"/>
      <c r="R138" s="251"/>
      <c r="T138" s="252"/>
      <c r="U138" s="247"/>
      <c r="V138" s="247"/>
      <c r="W138" s="247"/>
      <c r="X138" s="247"/>
      <c r="Y138" s="247"/>
      <c r="Z138" s="247"/>
      <c r="AA138" s="253"/>
      <c r="AT138" s="254" t="s">
        <v>172</v>
      </c>
      <c r="AU138" s="254" t="s">
        <v>125</v>
      </c>
      <c r="AV138" s="11" t="s">
        <v>125</v>
      </c>
      <c r="AW138" s="11" t="s">
        <v>173</v>
      </c>
      <c r="AX138" s="11" t="s">
        <v>84</v>
      </c>
      <c r="AY138" s="254" t="s">
        <v>164</v>
      </c>
    </row>
    <row r="139" s="10" customFormat="1" ht="22.5" customHeight="1">
      <c r="B139" s="235"/>
      <c r="C139" s="236"/>
      <c r="D139" s="236"/>
      <c r="E139" s="237" t="s">
        <v>23</v>
      </c>
      <c r="F139" s="245" t="s">
        <v>255</v>
      </c>
      <c r="G139" s="236"/>
      <c r="H139" s="236"/>
      <c r="I139" s="236"/>
      <c r="J139" s="236"/>
      <c r="K139" s="240" t="s">
        <v>23</v>
      </c>
      <c r="L139" s="236"/>
      <c r="M139" s="236"/>
      <c r="N139" s="236"/>
      <c r="O139" s="236"/>
      <c r="P139" s="236"/>
      <c r="Q139" s="236"/>
      <c r="R139" s="241"/>
      <c r="T139" s="242"/>
      <c r="U139" s="236"/>
      <c r="V139" s="236"/>
      <c r="W139" s="236"/>
      <c r="X139" s="236"/>
      <c r="Y139" s="236"/>
      <c r="Z139" s="236"/>
      <c r="AA139" s="243"/>
      <c r="AT139" s="244" t="s">
        <v>172</v>
      </c>
      <c r="AU139" s="244" t="s">
        <v>125</v>
      </c>
      <c r="AV139" s="10" t="s">
        <v>25</v>
      </c>
      <c r="AW139" s="10" t="s">
        <v>173</v>
      </c>
      <c r="AX139" s="10" t="s">
        <v>84</v>
      </c>
      <c r="AY139" s="244" t="s">
        <v>164</v>
      </c>
    </row>
    <row r="140" s="11" customFormat="1" ht="22.5" customHeight="1">
      <c r="B140" s="246"/>
      <c r="C140" s="247"/>
      <c r="D140" s="247"/>
      <c r="E140" s="248" t="s">
        <v>23</v>
      </c>
      <c r="F140" s="249" t="s">
        <v>370</v>
      </c>
      <c r="G140" s="247"/>
      <c r="H140" s="247"/>
      <c r="I140" s="247"/>
      <c r="J140" s="247"/>
      <c r="K140" s="250">
        <v>3</v>
      </c>
      <c r="L140" s="247"/>
      <c r="M140" s="247"/>
      <c r="N140" s="247"/>
      <c r="O140" s="247"/>
      <c r="P140" s="247"/>
      <c r="Q140" s="247"/>
      <c r="R140" s="251"/>
      <c r="T140" s="252"/>
      <c r="U140" s="247"/>
      <c r="V140" s="247"/>
      <c r="W140" s="247"/>
      <c r="X140" s="247"/>
      <c r="Y140" s="247"/>
      <c r="Z140" s="247"/>
      <c r="AA140" s="253"/>
      <c r="AT140" s="254" t="s">
        <v>172</v>
      </c>
      <c r="AU140" s="254" t="s">
        <v>125</v>
      </c>
      <c r="AV140" s="11" t="s">
        <v>125</v>
      </c>
      <c r="AW140" s="11" t="s">
        <v>173</v>
      </c>
      <c r="AX140" s="11" t="s">
        <v>84</v>
      </c>
      <c r="AY140" s="254" t="s">
        <v>164</v>
      </c>
    </row>
    <row r="141" s="12" customFormat="1" ht="22.5" customHeight="1">
      <c r="B141" s="255"/>
      <c r="C141" s="256"/>
      <c r="D141" s="256"/>
      <c r="E141" s="257" t="s">
        <v>23</v>
      </c>
      <c r="F141" s="258" t="s">
        <v>191</v>
      </c>
      <c r="G141" s="256"/>
      <c r="H141" s="256"/>
      <c r="I141" s="256"/>
      <c r="J141" s="256"/>
      <c r="K141" s="259">
        <v>20.100000000000001</v>
      </c>
      <c r="L141" s="256"/>
      <c r="M141" s="256"/>
      <c r="N141" s="256"/>
      <c r="O141" s="256"/>
      <c r="P141" s="256"/>
      <c r="Q141" s="256"/>
      <c r="R141" s="260"/>
      <c r="T141" s="261"/>
      <c r="U141" s="256"/>
      <c r="V141" s="256"/>
      <c r="W141" s="256"/>
      <c r="X141" s="256"/>
      <c r="Y141" s="256"/>
      <c r="Z141" s="256"/>
      <c r="AA141" s="262"/>
      <c r="AT141" s="263" t="s">
        <v>172</v>
      </c>
      <c r="AU141" s="263" t="s">
        <v>125</v>
      </c>
      <c r="AV141" s="12" t="s">
        <v>169</v>
      </c>
      <c r="AW141" s="12" t="s">
        <v>173</v>
      </c>
      <c r="AX141" s="12" t="s">
        <v>25</v>
      </c>
      <c r="AY141" s="263" t="s">
        <v>164</v>
      </c>
    </row>
    <row r="142" s="1" customFormat="1" ht="22.5" customHeight="1">
      <c r="B142" s="49"/>
      <c r="C142" s="224" t="s">
        <v>169</v>
      </c>
      <c r="D142" s="224" t="s">
        <v>165</v>
      </c>
      <c r="E142" s="225" t="s">
        <v>371</v>
      </c>
      <c r="F142" s="226" t="s">
        <v>372</v>
      </c>
      <c r="G142" s="226"/>
      <c r="H142" s="226"/>
      <c r="I142" s="226"/>
      <c r="J142" s="227" t="s">
        <v>307</v>
      </c>
      <c r="K142" s="228">
        <v>20.100000000000001</v>
      </c>
      <c r="L142" s="229">
        <v>0</v>
      </c>
      <c r="M142" s="230"/>
      <c r="N142" s="231">
        <f>ROUND(L142*K142,2)</f>
        <v>0</v>
      </c>
      <c r="O142" s="231"/>
      <c r="P142" s="231"/>
      <c r="Q142" s="231"/>
      <c r="R142" s="51"/>
      <c r="T142" s="232" t="s">
        <v>23</v>
      </c>
      <c r="U142" s="59" t="s">
        <v>49</v>
      </c>
      <c r="V142" s="50"/>
      <c r="W142" s="233">
        <f>V142*K142</f>
        <v>0</v>
      </c>
      <c r="X142" s="233">
        <v>0</v>
      </c>
      <c r="Y142" s="233">
        <f>X142*K142</f>
        <v>0</v>
      </c>
      <c r="Z142" s="233">
        <v>0.00175</v>
      </c>
      <c r="AA142" s="234">
        <f>Z142*K142</f>
        <v>0</v>
      </c>
      <c r="AR142" s="24" t="s">
        <v>246</v>
      </c>
      <c r="AT142" s="24" t="s">
        <v>165</v>
      </c>
      <c r="AU142" s="24" t="s">
        <v>125</v>
      </c>
      <c r="AY142" s="24" t="s">
        <v>164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24" t="s">
        <v>25</v>
      </c>
      <c r="BK142" s="145">
        <f>ROUND(L142*K142,2)</f>
        <v>0</v>
      </c>
      <c r="BL142" s="24" t="s">
        <v>246</v>
      </c>
      <c r="BM142" s="24" t="s">
        <v>373</v>
      </c>
    </row>
    <row r="143" s="10" customFormat="1" ht="22.5" customHeight="1">
      <c r="B143" s="235"/>
      <c r="C143" s="236"/>
      <c r="D143" s="236"/>
      <c r="E143" s="237" t="s">
        <v>23</v>
      </c>
      <c r="F143" s="238" t="s">
        <v>374</v>
      </c>
      <c r="G143" s="239"/>
      <c r="H143" s="239"/>
      <c r="I143" s="239"/>
      <c r="J143" s="236"/>
      <c r="K143" s="240" t="s">
        <v>23</v>
      </c>
      <c r="L143" s="236"/>
      <c r="M143" s="236"/>
      <c r="N143" s="236"/>
      <c r="O143" s="236"/>
      <c r="P143" s="236"/>
      <c r="Q143" s="236"/>
      <c r="R143" s="241"/>
      <c r="T143" s="242"/>
      <c r="U143" s="236"/>
      <c r="V143" s="236"/>
      <c r="W143" s="236"/>
      <c r="X143" s="236"/>
      <c r="Y143" s="236"/>
      <c r="Z143" s="236"/>
      <c r="AA143" s="243"/>
      <c r="AT143" s="244" t="s">
        <v>172</v>
      </c>
      <c r="AU143" s="244" t="s">
        <v>125</v>
      </c>
      <c r="AV143" s="10" t="s">
        <v>25</v>
      </c>
      <c r="AW143" s="10" t="s">
        <v>173</v>
      </c>
      <c r="AX143" s="10" t="s">
        <v>84</v>
      </c>
      <c r="AY143" s="244" t="s">
        <v>164</v>
      </c>
    </row>
    <row r="144" s="10" customFormat="1" ht="31.5" customHeight="1">
      <c r="B144" s="235"/>
      <c r="C144" s="236"/>
      <c r="D144" s="236"/>
      <c r="E144" s="237" t="s">
        <v>23</v>
      </c>
      <c r="F144" s="245" t="s">
        <v>367</v>
      </c>
      <c r="G144" s="236"/>
      <c r="H144" s="236"/>
      <c r="I144" s="236"/>
      <c r="J144" s="236"/>
      <c r="K144" s="240" t="s">
        <v>23</v>
      </c>
      <c r="L144" s="236"/>
      <c r="M144" s="236"/>
      <c r="N144" s="236"/>
      <c r="O144" s="236"/>
      <c r="P144" s="236"/>
      <c r="Q144" s="236"/>
      <c r="R144" s="241"/>
      <c r="T144" s="242"/>
      <c r="U144" s="236"/>
      <c r="V144" s="236"/>
      <c r="W144" s="236"/>
      <c r="X144" s="236"/>
      <c r="Y144" s="236"/>
      <c r="Z144" s="236"/>
      <c r="AA144" s="243"/>
      <c r="AT144" s="244" t="s">
        <v>172</v>
      </c>
      <c r="AU144" s="244" t="s">
        <v>125</v>
      </c>
      <c r="AV144" s="10" t="s">
        <v>25</v>
      </c>
      <c r="AW144" s="10" t="s">
        <v>173</v>
      </c>
      <c r="AX144" s="10" t="s">
        <v>84</v>
      </c>
      <c r="AY144" s="244" t="s">
        <v>164</v>
      </c>
    </row>
    <row r="145" s="11" customFormat="1" ht="22.5" customHeight="1">
      <c r="B145" s="246"/>
      <c r="C145" s="247"/>
      <c r="D145" s="247"/>
      <c r="E145" s="248" t="s">
        <v>23</v>
      </c>
      <c r="F145" s="249" t="s">
        <v>375</v>
      </c>
      <c r="G145" s="247"/>
      <c r="H145" s="247"/>
      <c r="I145" s="247"/>
      <c r="J145" s="247"/>
      <c r="K145" s="250">
        <v>20.100000000000001</v>
      </c>
      <c r="L145" s="247"/>
      <c r="M145" s="247"/>
      <c r="N145" s="247"/>
      <c r="O145" s="247"/>
      <c r="P145" s="247"/>
      <c r="Q145" s="247"/>
      <c r="R145" s="251"/>
      <c r="T145" s="252"/>
      <c r="U145" s="247"/>
      <c r="V145" s="247"/>
      <c r="W145" s="247"/>
      <c r="X145" s="247"/>
      <c r="Y145" s="247"/>
      <c r="Z145" s="247"/>
      <c r="AA145" s="253"/>
      <c r="AT145" s="254" t="s">
        <v>172</v>
      </c>
      <c r="AU145" s="254" t="s">
        <v>125</v>
      </c>
      <c r="AV145" s="11" t="s">
        <v>125</v>
      </c>
      <c r="AW145" s="11" t="s">
        <v>173</v>
      </c>
      <c r="AX145" s="11" t="s">
        <v>25</v>
      </c>
      <c r="AY145" s="254" t="s">
        <v>164</v>
      </c>
    </row>
    <row r="146" s="1" customFormat="1" ht="22.5" customHeight="1">
      <c r="B146" s="49"/>
      <c r="C146" s="224" t="s">
        <v>200</v>
      </c>
      <c r="D146" s="224" t="s">
        <v>165</v>
      </c>
      <c r="E146" s="225" t="s">
        <v>376</v>
      </c>
      <c r="F146" s="226" t="s">
        <v>377</v>
      </c>
      <c r="G146" s="226"/>
      <c r="H146" s="226"/>
      <c r="I146" s="226"/>
      <c r="J146" s="227" t="s">
        <v>307</v>
      </c>
      <c r="K146" s="228">
        <v>25.125</v>
      </c>
      <c r="L146" s="229">
        <v>0</v>
      </c>
      <c r="M146" s="230"/>
      <c r="N146" s="231">
        <f>ROUND(L146*K146,2)</f>
        <v>0</v>
      </c>
      <c r="O146" s="231"/>
      <c r="P146" s="231"/>
      <c r="Q146" s="231"/>
      <c r="R146" s="51"/>
      <c r="T146" s="232" t="s">
        <v>23</v>
      </c>
      <c r="U146" s="59" t="s">
        <v>49</v>
      </c>
      <c r="V146" s="50"/>
      <c r="W146" s="233">
        <f>V146*K146</f>
        <v>0</v>
      </c>
      <c r="X146" s="233">
        <v>0</v>
      </c>
      <c r="Y146" s="233">
        <f>X146*K146</f>
        <v>0</v>
      </c>
      <c r="Z146" s="233">
        <v>0.0035599999999999998</v>
      </c>
      <c r="AA146" s="234">
        <f>Z146*K146</f>
        <v>0</v>
      </c>
      <c r="AR146" s="24" t="s">
        <v>246</v>
      </c>
      <c r="AT146" s="24" t="s">
        <v>165</v>
      </c>
      <c r="AU146" s="24" t="s">
        <v>125</v>
      </c>
      <c r="AY146" s="24" t="s">
        <v>164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24" t="s">
        <v>25</v>
      </c>
      <c r="BK146" s="145">
        <f>ROUND(L146*K146,2)</f>
        <v>0</v>
      </c>
      <c r="BL146" s="24" t="s">
        <v>246</v>
      </c>
      <c r="BM146" s="24" t="s">
        <v>378</v>
      </c>
    </row>
    <row r="147" s="11" customFormat="1" ht="22.5" customHeight="1">
      <c r="B147" s="246"/>
      <c r="C147" s="247"/>
      <c r="D147" s="247"/>
      <c r="E147" s="248" t="s">
        <v>23</v>
      </c>
      <c r="F147" s="266" t="s">
        <v>379</v>
      </c>
      <c r="G147" s="267"/>
      <c r="H147" s="267"/>
      <c r="I147" s="267"/>
      <c r="J147" s="247"/>
      <c r="K147" s="250">
        <v>25.125</v>
      </c>
      <c r="L147" s="247"/>
      <c r="M147" s="247"/>
      <c r="N147" s="247"/>
      <c r="O147" s="247"/>
      <c r="P147" s="247"/>
      <c r="Q147" s="247"/>
      <c r="R147" s="251"/>
      <c r="T147" s="252"/>
      <c r="U147" s="247"/>
      <c r="V147" s="247"/>
      <c r="W147" s="247"/>
      <c r="X147" s="247"/>
      <c r="Y147" s="247"/>
      <c r="Z147" s="247"/>
      <c r="AA147" s="253"/>
      <c r="AT147" s="254" t="s">
        <v>172</v>
      </c>
      <c r="AU147" s="254" t="s">
        <v>125</v>
      </c>
      <c r="AV147" s="11" t="s">
        <v>125</v>
      </c>
      <c r="AW147" s="11" t="s">
        <v>173</v>
      </c>
      <c r="AX147" s="11" t="s">
        <v>25</v>
      </c>
      <c r="AY147" s="254" t="s">
        <v>164</v>
      </c>
    </row>
    <row r="148" s="1" customFormat="1" ht="22.5" customHeight="1">
      <c r="B148" s="49"/>
      <c r="C148" s="224" t="s">
        <v>205</v>
      </c>
      <c r="D148" s="224" t="s">
        <v>165</v>
      </c>
      <c r="E148" s="225" t="s">
        <v>380</v>
      </c>
      <c r="F148" s="226" t="s">
        <v>381</v>
      </c>
      <c r="G148" s="226"/>
      <c r="H148" s="226"/>
      <c r="I148" s="226"/>
      <c r="J148" s="227" t="s">
        <v>307</v>
      </c>
      <c r="K148" s="228">
        <v>25.125</v>
      </c>
      <c r="L148" s="229">
        <v>0</v>
      </c>
      <c r="M148" s="230"/>
      <c r="N148" s="231">
        <f>ROUND(L148*K148,2)</f>
        <v>0</v>
      </c>
      <c r="O148" s="231"/>
      <c r="P148" s="231"/>
      <c r="Q148" s="231"/>
      <c r="R148" s="51"/>
      <c r="T148" s="232" t="s">
        <v>23</v>
      </c>
      <c r="U148" s="59" t="s">
        <v>49</v>
      </c>
      <c r="V148" s="50"/>
      <c r="W148" s="233">
        <f>V148*K148</f>
        <v>0</v>
      </c>
      <c r="X148" s="233">
        <v>0.0035100000000000001</v>
      </c>
      <c r="Y148" s="233">
        <f>X148*K148</f>
        <v>0</v>
      </c>
      <c r="Z148" s="233">
        <v>0</v>
      </c>
      <c r="AA148" s="234">
        <f>Z148*K148</f>
        <v>0</v>
      </c>
      <c r="AR148" s="24" t="s">
        <v>246</v>
      </c>
      <c r="AT148" s="24" t="s">
        <v>165</v>
      </c>
      <c r="AU148" s="24" t="s">
        <v>125</v>
      </c>
      <c r="AY148" s="24" t="s">
        <v>164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24" t="s">
        <v>25</v>
      </c>
      <c r="BK148" s="145">
        <f>ROUND(L148*K148,2)</f>
        <v>0</v>
      </c>
      <c r="BL148" s="24" t="s">
        <v>246</v>
      </c>
      <c r="BM148" s="24" t="s">
        <v>382</v>
      </c>
    </row>
    <row r="149" s="1" customFormat="1" ht="31.5" customHeight="1">
      <c r="B149" s="49"/>
      <c r="C149" s="224" t="s">
        <v>209</v>
      </c>
      <c r="D149" s="224" t="s">
        <v>165</v>
      </c>
      <c r="E149" s="225" t="s">
        <v>383</v>
      </c>
      <c r="F149" s="226" t="s">
        <v>384</v>
      </c>
      <c r="G149" s="226"/>
      <c r="H149" s="226"/>
      <c r="I149" s="226"/>
      <c r="J149" s="227" t="s">
        <v>216</v>
      </c>
      <c r="K149" s="228">
        <v>0.20000000000000001</v>
      </c>
      <c r="L149" s="229">
        <v>0</v>
      </c>
      <c r="M149" s="230"/>
      <c r="N149" s="231">
        <f>ROUND(L149*K149,2)</f>
        <v>0</v>
      </c>
      <c r="O149" s="231"/>
      <c r="P149" s="231"/>
      <c r="Q149" s="231"/>
      <c r="R149" s="51"/>
      <c r="T149" s="232" t="s">
        <v>23</v>
      </c>
      <c r="U149" s="59" t="s">
        <v>49</v>
      </c>
      <c r="V149" s="50"/>
      <c r="W149" s="233">
        <f>V149*K149</f>
        <v>0</v>
      </c>
      <c r="X149" s="233">
        <v>0</v>
      </c>
      <c r="Y149" s="233">
        <f>X149*K149</f>
        <v>0</v>
      </c>
      <c r="Z149" s="233">
        <v>0</v>
      </c>
      <c r="AA149" s="234">
        <f>Z149*K149</f>
        <v>0</v>
      </c>
      <c r="AR149" s="24" t="s">
        <v>246</v>
      </c>
      <c r="AT149" s="24" t="s">
        <v>165</v>
      </c>
      <c r="AU149" s="24" t="s">
        <v>125</v>
      </c>
      <c r="AY149" s="24" t="s">
        <v>164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24" t="s">
        <v>25</v>
      </c>
      <c r="BK149" s="145">
        <f>ROUND(L149*K149,2)</f>
        <v>0</v>
      </c>
      <c r="BL149" s="24" t="s">
        <v>246</v>
      </c>
      <c r="BM149" s="24" t="s">
        <v>385</v>
      </c>
    </row>
    <row r="150" s="9" customFormat="1" ht="29.88" customHeight="1">
      <c r="B150" s="211"/>
      <c r="C150" s="212"/>
      <c r="D150" s="221" t="s">
        <v>243</v>
      </c>
      <c r="E150" s="221"/>
      <c r="F150" s="221"/>
      <c r="G150" s="221"/>
      <c r="H150" s="221"/>
      <c r="I150" s="221"/>
      <c r="J150" s="221"/>
      <c r="K150" s="221"/>
      <c r="L150" s="221"/>
      <c r="M150" s="221"/>
      <c r="N150" s="264">
        <f>BK150</f>
        <v>0</v>
      </c>
      <c r="O150" s="265"/>
      <c r="P150" s="265"/>
      <c r="Q150" s="265"/>
      <c r="R150" s="214"/>
      <c r="T150" s="215"/>
      <c r="U150" s="212"/>
      <c r="V150" s="212"/>
      <c r="W150" s="216">
        <f>SUM(W151:W156)</f>
        <v>0</v>
      </c>
      <c r="X150" s="212"/>
      <c r="Y150" s="216">
        <f>SUM(Y151:Y156)</f>
        <v>0</v>
      </c>
      <c r="Z150" s="212"/>
      <c r="AA150" s="217">
        <f>SUM(AA151:AA156)</f>
        <v>0</v>
      </c>
      <c r="AR150" s="218" t="s">
        <v>125</v>
      </c>
      <c r="AT150" s="219" t="s">
        <v>83</v>
      </c>
      <c r="AU150" s="219" t="s">
        <v>25</v>
      </c>
      <c r="AY150" s="218" t="s">
        <v>164</v>
      </c>
      <c r="BK150" s="220">
        <f>SUM(BK151:BK156)</f>
        <v>0</v>
      </c>
    </row>
    <row r="151" s="1" customFormat="1" ht="44.25" customHeight="1">
      <c r="B151" s="49"/>
      <c r="C151" s="224" t="s">
        <v>213</v>
      </c>
      <c r="D151" s="224" t="s">
        <v>165</v>
      </c>
      <c r="E151" s="225" t="s">
        <v>386</v>
      </c>
      <c r="F151" s="226" t="s">
        <v>387</v>
      </c>
      <c r="G151" s="226"/>
      <c r="H151" s="226"/>
      <c r="I151" s="226"/>
      <c r="J151" s="227" t="s">
        <v>168</v>
      </c>
      <c r="K151" s="228">
        <v>33.372999999999998</v>
      </c>
      <c r="L151" s="229">
        <v>0</v>
      </c>
      <c r="M151" s="230"/>
      <c r="N151" s="231">
        <f>ROUND(L151*K151,2)</f>
        <v>0</v>
      </c>
      <c r="O151" s="231"/>
      <c r="P151" s="231"/>
      <c r="Q151" s="231"/>
      <c r="R151" s="51"/>
      <c r="T151" s="232" t="s">
        <v>23</v>
      </c>
      <c r="U151" s="59" t="s">
        <v>49</v>
      </c>
      <c r="V151" s="50"/>
      <c r="W151" s="233">
        <f>V151*K151</f>
        <v>0</v>
      </c>
      <c r="X151" s="233">
        <v>0.00064000000000000005</v>
      </c>
      <c r="Y151" s="233">
        <f>X151*K151</f>
        <v>0</v>
      </c>
      <c r="Z151" s="233">
        <v>0</v>
      </c>
      <c r="AA151" s="234">
        <f>Z151*K151</f>
        <v>0</v>
      </c>
      <c r="AR151" s="24" t="s">
        <v>246</v>
      </c>
      <c r="AT151" s="24" t="s">
        <v>165</v>
      </c>
      <c r="AU151" s="24" t="s">
        <v>125</v>
      </c>
      <c r="AY151" s="24" t="s">
        <v>164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24" t="s">
        <v>25</v>
      </c>
      <c r="BK151" s="145">
        <f>ROUND(L151*K151,2)</f>
        <v>0</v>
      </c>
      <c r="BL151" s="24" t="s">
        <v>246</v>
      </c>
      <c r="BM151" s="24" t="s">
        <v>388</v>
      </c>
    </row>
    <row r="152" s="10" customFormat="1" ht="22.5" customHeight="1">
      <c r="B152" s="235"/>
      <c r="C152" s="236"/>
      <c r="D152" s="236"/>
      <c r="E152" s="237" t="s">
        <v>23</v>
      </c>
      <c r="F152" s="238" t="s">
        <v>389</v>
      </c>
      <c r="G152" s="239"/>
      <c r="H152" s="239"/>
      <c r="I152" s="239"/>
      <c r="J152" s="236"/>
      <c r="K152" s="240" t="s">
        <v>23</v>
      </c>
      <c r="L152" s="236"/>
      <c r="M152" s="236"/>
      <c r="N152" s="236"/>
      <c r="O152" s="236"/>
      <c r="P152" s="236"/>
      <c r="Q152" s="236"/>
      <c r="R152" s="241"/>
      <c r="T152" s="242"/>
      <c r="U152" s="236"/>
      <c r="V152" s="236"/>
      <c r="W152" s="236"/>
      <c r="X152" s="236"/>
      <c r="Y152" s="236"/>
      <c r="Z152" s="236"/>
      <c r="AA152" s="243"/>
      <c r="AT152" s="244" t="s">
        <v>172</v>
      </c>
      <c r="AU152" s="244" t="s">
        <v>125</v>
      </c>
      <c r="AV152" s="10" t="s">
        <v>25</v>
      </c>
      <c r="AW152" s="10" t="s">
        <v>173</v>
      </c>
      <c r="AX152" s="10" t="s">
        <v>84</v>
      </c>
      <c r="AY152" s="244" t="s">
        <v>164</v>
      </c>
    </row>
    <row r="153" s="11" customFormat="1" ht="22.5" customHeight="1">
      <c r="B153" s="246"/>
      <c r="C153" s="247"/>
      <c r="D153" s="247"/>
      <c r="E153" s="248" t="s">
        <v>23</v>
      </c>
      <c r="F153" s="249" t="s">
        <v>390</v>
      </c>
      <c r="G153" s="247"/>
      <c r="H153" s="247"/>
      <c r="I153" s="247"/>
      <c r="J153" s="247"/>
      <c r="K153" s="250">
        <v>21.539100000000001</v>
      </c>
      <c r="L153" s="247"/>
      <c r="M153" s="247"/>
      <c r="N153" s="247"/>
      <c r="O153" s="247"/>
      <c r="P153" s="247"/>
      <c r="Q153" s="247"/>
      <c r="R153" s="251"/>
      <c r="T153" s="252"/>
      <c r="U153" s="247"/>
      <c r="V153" s="247"/>
      <c r="W153" s="247"/>
      <c r="X153" s="247"/>
      <c r="Y153" s="247"/>
      <c r="Z153" s="247"/>
      <c r="AA153" s="253"/>
      <c r="AT153" s="254" t="s">
        <v>172</v>
      </c>
      <c r="AU153" s="254" t="s">
        <v>125</v>
      </c>
      <c r="AV153" s="11" t="s">
        <v>125</v>
      </c>
      <c r="AW153" s="11" t="s">
        <v>173</v>
      </c>
      <c r="AX153" s="11" t="s">
        <v>84</v>
      </c>
      <c r="AY153" s="254" t="s">
        <v>164</v>
      </c>
    </row>
    <row r="154" s="10" customFormat="1" ht="22.5" customHeight="1">
      <c r="B154" s="235"/>
      <c r="C154" s="236"/>
      <c r="D154" s="236"/>
      <c r="E154" s="237" t="s">
        <v>23</v>
      </c>
      <c r="F154" s="245" t="s">
        <v>391</v>
      </c>
      <c r="G154" s="236"/>
      <c r="H154" s="236"/>
      <c r="I154" s="236"/>
      <c r="J154" s="236"/>
      <c r="K154" s="240" t="s">
        <v>23</v>
      </c>
      <c r="L154" s="236"/>
      <c r="M154" s="236"/>
      <c r="N154" s="236"/>
      <c r="O154" s="236"/>
      <c r="P154" s="236"/>
      <c r="Q154" s="236"/>
      <c r="R154" s="241"/>
      <c r="T154" s="242"/>
      <c r="U154" s="236"/>
      <c r="V154" s="236"/>
      <c r="W154" s="236"/>
      <c r="X154" s="236"/>
      <c r="Y154" s="236"/>
      <c r="Z154" s="236"/>
      <c r="AA154" s="243"/>
      <c r="AT154" s="244" t="s">
        <v>172</v>
      </c>
      <c r="AU154" s="244" t="s">
        <v>125</v>
      </c>
      <c r="AV154" s="10" t="s">
        <v>25</v>
      </c>
      <c r="AW154" s="10" t="s">
        <v>173</v>
      </c>
      <c r="AX154" s="10" t="s">
        <v>84</v>
      </c>
      <c r="AY154" s="244" t="s">
        <v>164</v>
      </c>
    </row>
    <row r="155" s="11" customFormat="1" ht="22.5" customHeight="1">
      <c r="B155" s="246"/>
      <c r="C155" s="247"/>
      <c r="D155" s="247"/>
      <c r="E155" s="248" t="s">
        <v>23</v>
      </c>
      <c r="F155" s="249" t="s">
        <v>392</v>
      </c>
      <c r="G155" s="247"/>
      <c r="H155" s="247"/>
      <c r="I155" s="247"/>
      <c r="J155" s="247"/>
      <c r="K155" s="250">
        <v>11.833875000000001</v>
      </c>
      <c r="L155" s="247"/>
      <c r="M155" s="247"/>
      <c r="N155" s="247"/>
      <c r="O155" s="247"/>
      <c r="P155" s="247"/>
      <c r="Q155" s="247"/>
      <c r="R155" s="251"/>
      <c r="T155" s="252"/>
      <c r="U155" s="247"/>
      <c r="V155" s="247"/>
      <c r="W155" s="247"/>
      <c r="X155" s="247"/>
      <c r="Y155" s="247"/>
      <c r="Z155" s="247"/>
      <c r="AA155" s="253"/>
      <c r="AT155" s="254" t="s">
        <v>172</v>
      </c>
      <c r="AU155" s="254" t="s">
        <v>125</v>
      </c>
      <c r="AV155" s="11" t="s">
        <v>125</v>
      </c>
      <c r="AW155" s="11" t="s">
        <v>173</v>
      </c>
      <c r="AX155" s="11" t="s">
        <v>84</v>
      </c>
      <c r="AY155" s="254" t="s">
        <v>164</v>
      </c>
    </row>
    <row r="156" s="12" customFormat="1" ht="22.5" customHeight="1">
      <c r="B156" s="255"/>
      <c r="C156" s="256"/>
      <c r="D156" s="256"/>
      <c r="E156" s="257" t="s">
        <v>23</v>
      </c>
      <c r="F156" s="258" t="s">
        <v>191</v>
      </c>
      <c r="G156" s="256"/>
      <c r="H156" s="256"/>
      <c r="I156" s="256"/>
      <c r="J156" s="256"/>
      <c r="K156" s="259">
        <v>33.372974999999997</v>
      </c>
      <c r="L156" s="256"/>
      <c r="M156" s="256"/>
      <c r="N156" s="256"/>
      <c r="O156" s="256"/>
      <c r="P156" s="256"/>
      <c r="Q156" s="256"/>
      <c r="R156" s="260"/>
      <c r="T156" s="261"/>
      <c r="U156" s="256"/>
      <c r="V156" s="256"/>
      <c r="W156" s="256"/>
      <c r="X156" s="256"/>
      <c r="Y156" s="256"/>
      <c r="Z156" s="256"/>
      <c r="AA156" s="262"/>
      <c r="AT156" s="263" t="s">
        <v>172</v>
      </c>
      <c r="AU156" s="263" t="s">
        <v>125</v>
      </c>
      <c r="AV156" s="12" t="s">
        <v>169</v>
      </c>
      <c r="AW156" s="12" t="s">
        <v>173</v>
      </c>
      <c r="AX156" s="12" t="s">
        <v>25</v>
      </c>
      <c r="AY156" s="263" t="s">
        <v>164</v>
      </c>
    </row>
    <row r="157" s="1" customFormat="1" ht="49.92" customHeight="1">
      <c r="B157" s="49"/>
      <c r="C157" s="50"/>
      <c r="D157" s="213" t="s">
        <v>237</v>
      </c>
      <c r="E157" s="50"/>
      <c r="F157" s="50"/>
      <c r="G157" s="50"/>
      <c r="H157" s="50"/>
      <c r="I157" s="50"/>
      <c r="J157" s="50"/>
      <c r="K157" s="50"/>
      <c r="L157" s="50"/>
      <c r="M157" s="50"/>
      <c r="N157" s="285">
        <f>BK157</f>
        <v>0</v>
      </c>
      <c r="O157" s="286"/>
      <c r="P157" s="286"/>
      <c r="Q157" s="286"/>
      <c r="R157" s="51"/>
      <c r="T157" s="193"/>
      <c r="U157" s="50"/>
      <c r="V157" s="50"/>
      <c r="W157" s="50"/>
      <c r="X157" s="50"/>
      <c r="Y157" s="50"/>
      <c r="Z157" s="50"/>
      <c r="AA157" s="103"/>
      <c r="AT157" s="24" t="s">
        <v>83</v>
      </c>
      <c r="AU157" s="24" t="s">
        <v>84</v>
      </c>
      <c r="AY157" s="24" t="s">
        <v>238</v>
      </c>
      <c r="BK157" s="145">
        <f>SUM(BK158:BK162)</f>
        <v>0</v>
      </c>
    </row>
    <row r="158" s="1" customFormat="1" ht="22.32" customHeight="1">
      <c r="B158" s="49"/>
      <c r="C158" s="270" t="s">
        <v>23</v>
      </c>
      <c r="D158" s="270" t="s">
        <v>165</v>
      </c>
      <c r="E158" s="271" t="s">
        <v>23</v>
      </c>
      <c r="F158" s="272" t="s">
        <v>23</v>
      </c>
      <c r="G158" s="272"/>
      <c r="H158" s="272"/>
      <c r="I158" s="272"/>
      <c r="J158" s="273" t="s">
        <v>23</v>
      </c>
      <c r="K158" s="274"/>
      <c r="L158" s="229"/>
      <c r="M158" s="231"/>
      <c r="N158" s="231">
        <f>BK158</f>
        <v>0</v>
      </c>
      <c r="O158" s="231"/>
      <c r="P158" s="231"/>
      <c r="Q158" s="231"/>
      <c r="R158" s="51"/>
      <c r="T158" s="232" t="s">
        <v>23</v>
      </c>
      <c r="U158" s="275" t="s">
        <v>49</v>
      </c>
      <c r="V158" s="50"/>
      <c r="W158" s="50"/>
      <c r="X158" s="50"/>
      <c r="Y158" s="50"/>
      <c r="Z158" s="50"/>
      <c r="AA158" s="103"/>
      <c r="AT158" s="24" t="s">
        <v>238</v>
      </c>
      <c r="AU158" s="24" t="s">
        <v>25</v>
      </c>
      <c r="AY158" s="24" t="s">
        <v>238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24" t="s">
        <v>25</v>
      </c>
      <c r="BK158" s="145">
        <f>L158*K158</f>
        <v>0</v>
      </c>
    </row>
    <row r="159" s="1" customFormat="1" ht="22.32" customHeight="1">
      <c r="B159" s="49"/>
      <c r="C159" s="270" t="s">
        <v>23</v>
      </c>
      <c r="D159" s="270" t="s">
        <v>165</v>
      </c>
      <c r="E159" s="271" t="s">
        <v>23</v>
      </c>
      <c r="F159" s="272" t="s">
        <v>23</v>
      </c>
      <c r="G159" s="272"/>
      <c r="H159" s="272"/>
      <c r="I159" s="272"/>
      <c r="J159" s="273" t="s">
        <v>23</v>
      </c>
      <c r="K159" s="274"/>
      <c r="L159" s="229"/>
      <c r="M159" s="231"/>
      <c r="N159" s="231">
        <f>BK159</f>
        <v>0</v>
      </c>
      <c r="O159" s="231"/>
      <c r="P159" s="231"/>
      <c r="Q159" s="231"/>
      <c r="R159" s="51"/>
      <c r="T159" s="232" t="s">
        <v>23</v>
      </c>
      <c r="U159" s="275" t="s">
        <v>49</v>
      </c>
      <c r="V159" s="50"/>
      <c r="W159" s="50"/>
      <c r="X159" s="50"/>
      <c r="Y159" s="50"/>
      <c r="Z159" s="50"/>
      <c r="AA159" s="103"/>
      <c r="AT159" s="24" t="s">
        <v>238</v>
      </c>
      <c r="AU159" s="24" t="s">
        <v>25</v>
      </c>
      <c r="AY159" s="24" t="s">
        <v>238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24" t="s">
        <v>25</v>
      </c>
      <c r="BK159" s="145">
        <f>L159*K159</f>
        <v>0</v>
      </c>
    </row>
    <row r="160" s="1" customFormat="1" ht="22.32" customHeight="1">
      <c r="B160" s="49"/>
      <c r="C160" s="270" t="s">
        <v>23</v>
      </c>
      <c r="D160" s="270" t="s">
        <v>165</v>
      </c>
      <c r="E160" s="271" t="s">
        <v>23</v>
      </c>
      <c r="F160" s="272" t="s">
        <v>23</v>
      </c>
      <c r="G160" s="272"/>
      <c r="H160" s="272"/>
      <c r="I160" s="272"/>
      <c r="J160" s="273" t="s">
        <v>23</v>
      </c>
      <c r="K160" s="274"/>
      <c r="L160" s="229"/>
      <c r="M160" s="231"/>
      <c r="N160" s="231">
        <f>BK160</f>
        <v>0</v>
      </c>
      <c r="O160" s="231"/>
      <c r="P160" s="231"/>
      <c r="Q160" s="231"/>
      <c r="R160" s="51"/>
      <c r="T160" s="232" t="s">
        <v>23</v>
      </c>
      <c r="U160" s="275" t="s">
        <v>49</v>
      </c>
      <c r="V160" s="50"/>
      <c r="W160" s="50"/>
      <c r="X160" s="50"/>
      <c r="Y160" s="50"/>
      <c r="Z160" s="50"/>
      <c r="AA160" s="103"/>
      <c r="AT160" s="24" t="s">
        <v>238</v>
      </c>
      <c r="AU160" s="24" t="s">
        <v>25</v>
      </c>
      <c r="AY160" s="24" t="s">
        <v>238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24" t="s">
        <v>25</v>
      </c>
      <c r="BK160" s="145">
        <f>L160*K160</f>
        <v>0</v>
      </c>
    </row>
    <row r="161" s="1" customFormat="1" ht="22.32" customHeight="1">
      <c r="B161" s="49"/>
      <c r="C161" s="270" t="s">
        <v>23</v>
      </c>
      <c r="D161" s="270" t="s">
        <v>165</v>
      </c>
      <c r="E161" s="271" t="s">
        <v>23</v>
      </c>
      <c r="F161" s="272" t="s">
        <v>23</v>
      </c>
      <c r="G161" s="272"/>
      <c r="H161" s="272"/>
      <c r="I161" s="272"/>
      <c r="J161" s="273" t="s">
        <v>23</v>
      </c>
      <c r="K161" s="274"/>
      <c r="L161" s="229"/>
      <c r="M161" s="231"/>
      <c r="N161" s="231">
        <f>BK161</f>
        <v>0</v>
      </c>
      <c r="O161" s="231"/>
      <c r="P161" s="231"/>
      <c r="Q161" s="231"/>
      <c r="R161" s="51"/>
      <c r="T161" s="232" t="s">
        <v>23</v>
      </c>
      <c r="U161" s="275" t="s">
        <v>49</v>
      </c>
      <c r="V161" s="50"/>
      <c r="W161" s="50"/>
      <c r="X161" s="50"/>
      <c r="Y161" s="50"/>
      <c r="Z161" s="50"/>
      <c r="AA161" s="103"/>
      <c r="AT161" s="24" t="s">
        <v>238</v>
      </c>
      <c r="AU161" s="24" t="s">
        <v>25</v>
      </c>
      <c r="AY161" s="24" t="s">
        <v>238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24" t="s">
        <v>25</v>
      </c>
      <c r="BK161" s="145">
        <f>L161*K161</f>
        <v>0</v>
      </c>
    </row>
    <row r="162" s="1" customFormat="1" ht="22.32" customHeight="1">
      <c r="B162" s="49"/>
      <c r="C162" s="270" t="s">
        <v>23</v>
      </c>
      <c r="D162" s="270" t="s">
        <v>165</v>
      </c>
      <c r="E162" s="271" t="s">
        <v>23</v>
      </c>
      <c r="F162" s="272" t="s">
        <v>23</v>
      </c>
      <c r="G162" s="272"/>
      <c r="H162" s="272"/>
      <c r="I162" s="272"/>
      <c r="J162" s="273" t="s">
        <v>23</v>
      </c>
      <c r="K162" s="274"/>
      <c r="L162" s="229"/>
      <c r="M162" s="231"/>
      <c r="N162" s="231">
        <f>BK162</f>
        <v>0</v>
      </c>
      <c r="O162" s="231"/>
      <c r="P162" s="231"/>
      <c r="Q162" s="231"/>
      <c r="R162" s="51"/>
      <c r="T162" s="232" t="s">
        <v>23</v>
      </c>
      <c r="U162" s="275" t="s">
        <v>49</v>
      </c>
      <c r="V162" s="75"/>
      <c r="W162" s="75"/>
      <c r="X162" s="75"/>
      <c r="Y162" s="75"/>
      <c r="Z162" s="75"/>
      <c r="AA162" s="77"/>
      <c r="AT162" s="24" t="s">
        <v>238</v>
      </c>
      <c r="AU162" s="24" t="s">
        <v>25</v>
      </c>
      <c r="AY162" s="24" t="s">
        <v>238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24" t="s">
        <v>25</v>
      </c>
      <c r="BK162" s="145">
        <f>L162*K162</f>
        <v>0</v>
      </c>
    </row>
    <row r="163" s="1" customFormat="1" ht="6.96" customHeight="1">
      <c r="B163" s="78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80"/>
    </row>
  </sheetData>
  <mergeCells count="13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5:I125"/>
    <mergeCell ref="F126:I126"/>
    <mergeCell ref="F127:I127"/>
    <mergeCell ref="F128:I128"/>
    <mergeCell ref="F129:I129"/>
    <mergeCell ref="F130:I130"/>
    <mergeCell ref="F131:I131"/>
    <mergeCell ref="F132:I132"/>
    <mergeCell ref="L132:M132"/>
    <mergeCell ref="N132:Q132"/>
    <mergeCell ref="F133:I133"/>
    <mergeCell ref="L133:M133"/>
    <mergeCell ref="N133:Q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L149:M149"/>
    <mergeCell ref="N149:Q149"/>
    <mergeCell ref="F151:I151"/>
    <mergeCell ref="L151:M151"/>
    <mergeCell ref="N151:Q151"/>
    <mergeCell ref="F152:I152"/>
    <mergeCell ref="F153:I153"/>
    <mergeCell ref="F154:I154"/>
    <mergeCell ref="F155:I155"/>
    <mergeCell ref="F156:I156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N119:Q119"/>
    <mergeCell ref="N120:Q120"/>
    <mergeCell ref="N121:Q121"/>
    <mergeCell ref="N150:Q150"/>
    <mergeCell ref="N157:Q157"/>
    <mergeCell ref="H1:K1"/>
    <mergeCell ref="S2:AC2"/>
  </mergeCells>
  <dataValidations count="2">
    <dataValidation type="list" allowBlank="1" showInputMessage="1" showErrorMessage="1" error="Povoleny jsou hodnoty K, M." sqref="D158:D163">
      <formula1>"K, M"</formula1>
    </dataValidation>
    <dataValidation type="list" allowBlank="1" showInputMessage="1" showErrorMessage="1" error="Povoleny jsou hodnoty základní, snížená, zákl. přenesená, sníž. přenesená, nulová." sqref="U158:U163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18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56"/>
      <c r="B1" s="15"/>
      <c r="C1" s="15"/>
      <c r="D1" s="16" t="s">
        <v>1</v>
      </c>
      <c r="E1" s="15"/>
      <c r="F1" s="17" t="s">
        <v>120</v>
      </c>
      <c r="G1" s="17"/>
      <c r="H1" s="157" t="s">
        <v>121</v>
      </c>
      <c r="I1" s="157"/>
      <c r="J1" s="157"/>
      <c r="K1" s="157"/>
      <c r="L1" s="17" t="s">
        <v>122</v>
      </c>
      <c r="M1" s="15"/>
      <c r="N1" s="15"/>
      <c r="O1" s="16" t="s">
        <v>123</v>
      </c>
      <c r="P1" s="15"/>
      <c r="Q1" s="15"/>
      <c r="R1" s="15"/>
      <c r="S1" s="17" t="s">
        <v>124</v>
      </c>
      <c r="T1" s="17"/>
      <c r="U1" s="156"/>
      <c r="V1" s="15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101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125</v>
      </c>
    </row>
    <row r="4" ht="36.96" customHeight="1">
      <c r="B4" s="28"/>
      <c r="C4" s="29" t="s">
        <v>126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32" t="s">
        <v>13</v>
      </c>
      <c r="AT4" s="24" t="s">
        <v>6</v>
      </c>
    </row>
    <row r="5" ht="6.96" customHeight="1">
      <c r="B5" s="28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1"/>
    </row>
    <row r="6" ht="25.44" customHeight="1">
      <c r="B6" s="28"/>
      <c r="C6" s="34"/>
      <c r="D6" s="41" t="s">
        <v>19</v>
      </c>
      <c r="E6" s="34"/>
      <c r="F6" s="158">
        <f>'Rekapitulace stavby'!K6</f>
        <v>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34"/>
      <c r="R6" s="31"/>
    </row>
    <row r="7" s="1" customFormat="1" ht="32.88" customHeight="1">
      <c r="B7" s="49"/>
      <c r="C7" s="50"/>
      <c r="D7" s="38" t="s">
        <v>127</v>
      </c>
      <c r="E7" s="50"/>
      <c r="F7" s="39" t="s">
        <v>393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="1" customFormat="1" ht="14.4" customHeight="1">
      <c r="B8" s="49"/>
      <c r="C8" s="50"/>
      <c r="D8" s="41" t="s">
        <v>22</v>
      </c>
      <c r="E8" s="50"/>
      <c r="F8" s="36" t="s">
        <v>23</v>
      </c>
      <c r="G8" s="50"/>
      <c r="H8" s="50"/>
      <c r="I8" s="50"/>
      <c r="J8" s="50"/>
      <c r="K8" s="50"/>
      <c r="L8" s="50"/>
      <c r="M8" s="41" t="s">
        <v>24</v>
      </c>
      <c r="N8" s="50"/>
      <c r="O8" s="36" t="s">
        <v>23</v>
      </c>
      <c r="P8" s="50"/>
      <c r="Q8" s="50"/>
      <c r="R8" s="51"/>
    </row>
    <row r="9" s="1" customFormat="1" ht="14.4" customHeight="1">
      <c r="B9" s="49"/>
      <c r="C9" s="50"/>
      <c r="D9" s="41" t="s">
        <v>26</v>
      </c>
      <c r="E9" s="50"/>
      <c r="F9" s="36" t="s">
        <v>27</v>
      </c>
      <c r="G9" s="50"/>
      <c r="H9" s="50"/>
      <c r="I9" s="50"/>
      <c r="J9" s="50"/>
      <c r="K9" s="50"/>
      <c r="L9" s="50"/>
      <c r="M9" s="41" t="s">
        <v>28</v>
      </c>
      <c r="N9" s="50"/>
      <c r="O9" s="159">
        <f>'Rekapitulace stavby'!AN8</f>
        <v>0</v>
      </c>
      <c r="P9" s="93"/>
      <c r="Q9" s="50"/>
      <c r="R9" s="51"/>
    </row>
    <row r="10" s="1" customFormat="1" ht="10.8" customHeight="1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="1" customFormat="1" ht="14.4" customHeight="1">
      <c r="B11" s="49"/>
      <c r="C11" s="50"/>
      <c r="D11" s="41" t="s">
        <v>32</v>
      </c>
      <c r="E11" s="50"/>
      <c r="F11" s="50"/>
      <c r="G11" s="50"/>
      <c r="H11" s="50"/>
      <c r="I11" s="50"/>
      <c r="J11" s="50"/>
      <c r="K11" s="50"/>
      <c r="L11" s="50"/>
      <c r="M11" s="41" t="s">
        <v>33</v>
      </c>
      <c r="N11" s="50"/>
      <c r="O11" s="36" t="s">
        <v>34</v>
      </c>
      <c r="P11" s="36"/>
      <c r="Q11" s="50"/>
      <c r="R11" s="51"/>
    </row>
    <row r="12" s="1" customFormat="1" ht="18" customHeight="1">
      <c r="B12" s="49"/>
      <c r="C12" s="50"/>
      <c r="D12" s="50"/>
      <c r="E12" s="36" t="s">
        <v>35</v>
      </c>
      <c r="F12" s="50"/>
      <c r="G12" s="50"/>
      <c r="H12" s="50"/>
      <c r="I12" s="50"/>
      <c r="J12" s="50"/>
      <c r="K12" s="50"/>
      <c r="L12" s="50"/>
      <c r="M12" s="41" t="s">
        <v>36</v>
      </c>
      <c r="N12" s="50"/>
      <c r="O12" s="36" t="s">
        <v>23</v>
      </c>
      <c r="P12" s="36"/>
      <c r="Q12" s="50"/>
      <c r="R12" s="51"/>
    </row>
    <row r="13" s="1" customFormat="1" ht="6.96" customHeight="1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="1" customFormat="1" ht="14.4" customHeight="1">
      <c r="B14" s="49"/>
      <c r="C14" s="50"/>
      <c r="D14" s="41" t="s">
        <v>37</v>
      </c>
      <c r="E14" s="50"/>
      <c r="F14" s="50"/>
      <c r="G14" s="50"/>
      <c r="H14" s="50"/>
      <c r="I14" s="50"/>
      <c r="J14" s="50"/>
      <c r="K14" s="50"/>
      <c r="L14" s="50"/>
      <c r="M14" s="41" t="s">
        <v>33</v>
      </c>
      <c r="N14" s="50"/>
      <c r="O14" s="42">
        <f>IF('Rekapitulace stavby'!AN13="","",'Rekapitulace stavby'!AN13)</f>
        <v>0</v>
      </c>
      <c r="P14" s="36"/>
      <c r="Q14" s="50"/>
      <c r="R14" s="51"/>
    </row>
    <row r="15" s="1" customFormat="1" ht="18" customHeight="1">
      <c r="B15" s="49"/>
      <c r="C15" s="50"/>
      <c r="D15" s="50"/>
      <c r="E15" s="42">
        <f>IF('Rekapitulace stavby'!E14="","",'Rekapitulace stavby'!E14)</f>
        <v>0</v>
      </c>
      <c r="F15" s="160"/>
      <c r="G15" s="160"/>
      <c r="H15" s="160"/>
      <c r="I15" s="160"/>
      <c r="J15" s="160"/>
      <c r="K15" s="160"/>
      <c r="L15" s="160"/>
      <c r="M15" s="41" t="s">
        <v>36</v>
      </c>
      <c r="N15" s="50"/>
      <c r="O15" s="42">
        <f>IF('Rekapitulace stavby'!AN14="","",'Rekapitulace stavby'!AN14)</f>
        <v>0</v>
      </c>
      <c r="P15" s="36"/>
      <c r="Q15" s="50"/>
      <c r="R15" s="51"/>
    </row>
    <row r="16" s="1" customFormat="1" ht="6.96" customHeight="1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</row>
    <row r="17" s="1" customFormat="1" ht="14.4" customHeight="1">
      <c r="B17" s="49"/>
      <c r="C17" s="50"/>
      <c r="D17" s="41" t="s">
        <v>39</v>
      </c>
      <c r="E17" s="50"/>
      <c r="F17" s="50"/>
      <c r="G17" s="50"/>
      <c r="H17" s="50"/>
      <c r="I17" s="50"/>
      <c r="J17" s="50"/>
      <c r="K17" s="50"/>
      <c r="L17" s="50"/>
      <c r="M17" s="41" t="s">
        <v>33</v>
      </c>
      <c r="N17" s="50"/>
      <c r="O17" s="36" t="s">
        <v>40</v>
      </c>
      <c r="P17" s="36"/>
      <c r="Q17" s="50"/>
      <c r="R17" s="51"/>
    </row>
    <row r="18" s="1" customFormat="1" ht="18" customHeight="1">
      <c r="B18" s="49"/>
      <c r="C18" s="50"/>
      <c r="D18" s="50"/>
      <c r="E18" s="36" t="s">
        <v>41</v>
      </c>
      <c r="F18" s="50"/>
      <c r="G18" s="50"/>
      <c r="H18" s="50"/>
      <c r="I18" s="50"/>
      <c r="J18" s="50"/>
      <c r="K18" s="50"/>
      <c r="L18" s="50"/>
      <c r="M18" s="41" t="s">
        <v>36</v>
      </c>
      <c r="N18" s="50"/>
      <c r="O18" s="36" t="s">
        <v>23</v>
      </c>
      <c r="P18" s="36"/>
      <c r="Q18" s="50"/>
      <c r="R18" s="51"/>
    </row>
    <row r="19" s="1" customFormat="1" ht="6.96" customHeight="1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  <row r="20" s="1" customFormat="1" ht="14.4" customHeight="1">
      <c r="B20" s="49"/>
      <c r="C20" s="50"/>
      <c r="D20" s="41" t="s">
        <v>42</v>
      </c>
      <c r="E20" s="50"/>
      <c r="F20" s="50"/>
      <c r="G20" s="50"/>
      <c r="H20" s="50"/>
      <c r="I20" s="50"/>
      <c r="J20" s="50"/>
      <c r="K20" s="50"/>
      <c r="L20" s="50"/>
      <c r="M20" s="41" t="s">
        <v>33</v>
      </c>
      <c r="N20" s="50"/>
      <c r="O20" s="36" t="s">
        <v>23</v>
      </c>
      <c r="P20" s="36"/>
      <c r="Q20" s="50"/>
      <c r="R20" s="51"/>
    </row>
    <row r="21" s="1" customFormat="1" ht="18" customHeight="1">
      <c r="B21" s="49"/>
      <c r="C21" s="50"/>
      <c r="D21" s="50"/>
      <c r="E21" s="36" t="s">
        <v>41</v>
      </c>
      <c r="F21" s="50"/>
      <c r="G21" s="50"/>
      <c r="H21" s="50"/>
      <c r="I21" s="50"/>
      <c r="J21" s="50"/>
      <c r="K21" s="50"/>
      <c r="L21" s="50"/>
      <c r="M21" s="41" t="s">
        <v>36</v>
      </c>
      <c r="N21" s="50"/>
      <c r="O21" s="36" t="s">
        <v>23</v>
      </c>
      <c r="P21" s="36"/>
      <c r="Q21" s="50"/>
      <c r="R21" s="51"/>
    </row>
    <row r="22" s="1" customFormat="1" ht="6.9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</row>
    <row r="23" s="1" customFormat="1" ht="14.4" customHeight="1">
      <c r="B23" s="49"/>
      <c r="C23" s="50"/>
      <c r="D23" s="41" t="s">
        <v>43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1"/>
    </row>
    <row r="24" s="1" customFormat="1" ht="34.5" customHeight="1">
      <c r="B24" s="49"/>
      <c r="C24" s="50"/>
      <c r="D24" s="50"/>
      <c r="E24" s="45" t="s">
        <v>129</v>
      </c>
      <c r="F24" s="45"/>
      <c r="G24" s="45"/>
      <c r="H24" s="45"/>
      <c r="I24" s="45"/>
      <c r="J24" s="45"/>
      <c r="K24" s="45"/>
      <c r="L24" s="45"/>
      <c r="M24" s="50"/>
      <c r="N24" s="50"/>
      <c r="O24" s="50"/>
      <c r="P24" s="50"/>
      <c r="Q24" s="50"/>
      <c r="R24" s="51"/>
    </row>
    <row r="25" s="1" customFormat="1" ht="6.96" customHeight="1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</row>
    <row r="26" s="1" customFormat="1" ht="6.96" customHeight="1">
      <c r="B26" s="49"/>
      <c r="C26" s="5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50"/>
      <c r="R26" s="51"/>
    </row>
    <row r="27" s="1" customFormat="1" ht="14.4" customHeight="1">
      <c r="B27" s="49"/>
      <c r="C27" s="50"/>
      <c r="D27" s="161" t="s">
        <v>130</v>
      </c>
      <c r="E27" s="50"/>
      <c r="F27" s="50"/>
      <c r="G27" s="50"/>
      <c r="H27" s="50"/>
      <c r="I27" s="50"/>
      <c r="J27" s="50"/>
      <c r="K27" s="50"/>
      <c r="L27" s="50"/>
      <c r="M27" s="48">
        <f>N88</f>
        <v>0</v>
      </c>
      <c r="N27" s="48"/>
      <c r="O27" s="48"/>
      <c r="P27" s="48"/>
      <c r="Q27" s="50"/>
      <c r="R27" s="51"/>
    </row>
    <row r="28" s="1" customFormat="1" ht="14.4" customHeight="1">
      <c r="B28" s="49"/>
      <c r="C28" s="50"/>
      <c r="D28" s="47" t="s">
        <v>112</v>
      </c>
      <c r="E28" s="50"/>
      <c r="F28" s="50"/>
      <c r="G28" s="50"/>
      <c r="H28" s="50"/>
      <c r="I28" s="50"/>
      <c r="J28" s="50"/>
      <c r="K28" s="50"/>
      <c r="L28" s="50"/>
      <c r="M28" s="48">
        <f>N107</f>
        <v>0</v>
      </c>
      <c r="N28" s="48"/>
      <c r="O28" s="48"/>
      <c r="P28" s="48"/>
      <c r="Q28" s="50"/>
      <c r="R28" s="51"/>
    </row>
    <row r="29" s="1" customFormat="1" ht="6.96" customHeight="1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1"/>
    </row>
    <row r="30" s="1" customFormat="1" ht="25.44" customHeight="1">
      <c r="B30" s="49"/>
      <c r="C30" s="50"/>
      <c r="D30" s="162" t="s">
        <v>47</v>
      </c>
      <c r="E30" s="50"/>
      <c r="F30" s="50"/>
      <c r="G30" s="50"/>
      <c r="H30" s="50"/>
      <c r="I30" s="50"/>
      <c r="J30" s="50"/>
      <c r="K30" s="50"/>
      <c r="L30" s="50"/>
      <c r="M30" s="163">
        <f>ROUNDUP(M27+M28,2)</f>
        <v>0</v>
      </c>
      <c r="N30" s="50"/>
      <c r="O30" s="50"/>
      <c r="P30" s="50"/>
      <c r="Q30" s="50"/>
      <c r="R30" s="51"/>
    </row>
    <row r="31" s="1" customFormat="1" ht="6.96" customHeight="1">
      <c r="B31" s="49"/>
      <c r="C31" s="5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50"/>
      <c r="R31" s="51"/>
    </row>
    <row r="32" s="1" customFormat="1" ht="14.4" customHeight="1">
      <c r="B32" s="49"/>
      <c r="C32" s="50"/>
      <c r="D32" s="57" t="s">
        <v>48</v>
      </c>
      <c r="E32" s="57" t="s">
        <v>49</v>
      </c>
      <c r="F32" s="58">
        <v>0.20999999999999999</v>
      </c>
      <c r="G32" s="164" t="s">
        <v>50</v>
      </c>
      <c r="H32" s="165">
        <f>ROUNDUP((((SUM(BE107:BE114)+SUM(BE132:BE269))+SUM(BE271:BE275))),2)</f>
        <v>0</v>
      </c>
      <c r="I32" s="50"/>
      <c r="J32" s="50"/>
      <c r="K32" s="50"/>
      <c r="L32" s="50"/>
      <c r="M32" s="165">
        <f>ROUNDUP(((ROUNDUP((SUM(BE107:BE114)+SUM(BE132:BE269)), 2)*F32)+SUM(BE271:BE275)*F32),1)</f>
        <v>0</v>
      </c>
      <c r="N32" s="50"/>
      <c r="O32" s="50"/>
      <c r="P32" s="50"/>
      <c r="Q32" s="50"/>
      <c r="R32" s="51"/>
    </row>
    <row r="33" s="1" customFormat="1" ht="14.4" customHeight="1">
      <c r="B33" s="49"/>
      <c r="C33" s="50"/>
      <c r="D33" s="50"/>
      <c r="E33" s="57" t="s">
        <v>51</v>
      </c>
      <c r="F33" s="58">
        <v>0.14999999999999999</v>
      </c>
      <c r="G33" s="164" t="s">
        <v>50</v>
      </c>
      <c r="H33" s="165">
        <f>ROUNDUP((((SUM(BF107:BF114)+SUM(BF132:BF269))+SUM(BF271:BF275))),2)</f>
        <v>0</v>
      </c>
      <c r="I33" s="50"/>
      <c r="J33" s="50"/>
      <c r="K33" s="50"/>
      <c r="L33" s="50"/>
      <c r="M33" s="165">
        <f>ROUNDUP(((ROUNDUP((SUM(BF107:BF114)+SUM(BF132:BF269)), 2)*F33)+SUM(BF271:BF275)*F33),1)</f>
        <v>0</v>
      </c>
      <c r="N33" s="50"/>
      <c r="O33" s="50"/>
      <c r="P33" s="50"/>
      <c r="Q33" s="50"/>
      <c r="R33" s="51"/>
    </row>
    <row r="34" hidden="1" s="1" customFormat="1" ht="14.4" customHeight="1">
      <c r="B34" s="49"/>
      <c r="C34" s="50"/>
      <c r="D34" s="50"/>
      <c r="E34" s="57" t="s">
        <v>52</v>
      </c>
      <c r="F34" s="58">
        <v>0.20999999999999999</v>
      </c>
      <c r="G34" s="164" t="s">
        <v>50</v>
      </c>
      <c r="H34" s="165">
        <f>ROUNDUP((((SUM(BG107:BG114)+SUM(BG132:BG269))+SUM(BG271:BG275))),2)</f>
        <v>0</v>
      </c>
      <c r="I34" s="50"/>
      <c r="J34" s="50"/>
      <c r="K34" s="50"/>
      <c r="L34" s="50"/>
      <c r="M34" s="165">
        <v>0</v>
      </c>
      <c r="N34" s="50"/>
      <c r="O34" s="50"/>
      <c r="P34" s="50"/>
      <c r="Q34" s="50"/>
      <c r="R34" s="51"/>
    </row>
    <row r="35" hidden="1" s="1" customFormat="1" ht="14.4" customHeight="1">
      <c r="B35" s="49"/>
      <c r="C35" s="50"/>
      <c r="D35" s="50"/>
      <c r="E35" s="57" t="s">
        <v>53</v>
      </c>
      <c r="F35" s="58">
        <v>0.14999999999999999</v>
      </c>
      <c r="G35" s="164" t="s">
        <v>50</v>
      </c>
      <c r="H35" s="165">
        <f>ROUNDUP((((SUM(BH107:BH114)+SUM(BH132:BH269))+SUM(BH271:BH275))),2)</f>
        <v>0</v>
      </c>
      <c r="I35" s="50"/>
      <c r="J35" s="50"/>
      <c r="K35" s="50"/>
      <c r="L35" s="50"/>
      <c r="M35" s="165">
        <v>0</v>
      </c>
      <c r="N35" s="50"/>
      <c r="O35" s="50"/>
      <c r="P35" s="50"/>
      <c r="Q35" s="50"/>
      <c r="R35" s="51"/>
    </row>
    <row r="36" hidden="1" s="1" customFormat="1" ht="14.4" customHeight="1">
      <c r="B36" s="49"/>
      <c r="C36" s="50"/>
      <c r="D36" s="50"/>
      <c r="E36" s="57" t="s">
        <v>54</v>
      </c>
      <c r="F36" s="58">
        <v>0</v>
      </c>
      <c r="G36" s="164" t="s">
        <v>50</v>
      </c>
      <c r="H36" s="165">
        <f>ROUNDUP((((SUM(BI107:BI114)+SUM(BI132:BI269))+SUM(BI271:BI275))),2)</f>
        <v>0</v>
      </c>
      <c r="I36" s="50"/>
      <c r="J36" s="50"/>
      <c r="K36" s="50"/>
      <c r="L36" s="50"/>
      <c r="M36" s="165">
        <v>0</v>
      </c>
      <c r="N36" s="50"/>
      <c r="O36" s="50"/>
      <c r="P36" s="50"/>
      <c r="Q36" s="50"/>
      <c r="R36" s="51"/>
    </row>
    <row r="37" s="1" customFormat="1" ht="6.96" customHeight="1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1"/>
    </row>
    <row r="38" s="1" customFormat="1" ht="25.44" customHeight="1">
      <c r="B38" s="49"/>
      <c r="C38" s="154"/>
      <c r="D38" s="166" t="s">
        <v>55</v>
      </c>
      <c r="E38" s="106"/>
      <c r="F38" s="106"/>
      <c r="G38" s="167" t="s">
        <v>56</v>
      </c>
      <c r="H38" s="168" t="s">
        <v>57</v>
      </c>
      <c r="I38" s="106"/>
      <c r="J38" s="106"/>
      <c r="K38" s="106"/>
      <c r="L38" s="169">
        <f>SUM(M30:M36)</f>
        <v>0</v>
      </c>
      <c r="M38" s="169"/>
      <c r="N38" s="169"/>
      <c r="O38" s="169"/>
      <c r="P38" s="170"/>
      <c r="Q38" s="154"/>
      <c r="R38" s="51"/>
    </row>
    <row r="39" s="1" customFormat="1" ht="14.4" customHeight="1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1"/>
    </row>
    <row r="40" s="1" customFormat="1" ht="14.4" customHeight="1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1"/>
    </row>
    <row r="41">
      <c r="B41" s="28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1"/>
    </row>
    <row r="42">
      <c r="B42" s="2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1"/>
    </row>
    <row r="43">
      <c r="B43" s="2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1"/>
    </row>
    <row r="44">
      <c r="B44" s="28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1"/>
    </row>
    <row r="45">
      <c r="B45" s="2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1"/>
    </row>
    <row r="46">
      <c r="B46" s="28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1"/>
    </row>
    <row r="47">
      <c r="B47" s="2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1"/>
    </row>
    <row r="48">
      <c r="B48" s="2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1"/>
    </row>
    <row r="49">
      <c r="B49" s="2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1"/>
    </row>
    <row r="50" s="1" customFormat="1">
      <c r="B50" s="49"/>
      <c r="C50" s="50"/>
      <c r="D50" s="69" t="s">
        <v>58</v>
      </c>
      <c r="E50" s="70"/>
      <c r="F50" s="70"/>
      <c r="G50" s="70"/>
      <c r="H50" s="71"/>
      <c r="I50" s="50"/>
      <c r="J50" s="69" t="s">
        <v>59</v>
      </c>
      <c r="K50" s="70"/>
      <c r="L50" s="70"/>
      <c r="M50" s="70"/>
      <c r="N50" s="70"/>
      <c r="O50" s="70"/>
      <c r="P50" s="71"/>
      <c r="Q50" s="50"/>
      <c r="R50" s="51"/>
    </row>
    <row r="51">
      <c r="B51" s="28"/>
      <c r="C51" s="34"/>
      <c r="D51" s="72"/>
      <c r="E51" s="34"/>
      <c r="F51" s="34"/>
      <c r="G51" s="34"/>
      <c r="H51" s="73"/>
      <c r="I51" s="34"/>
      <c r="J51" s="72"/>
      <c r="K51" s="34"/>
      <c r="L51" s="34"/>
      <c r="M51" s="34"/>
      <c r="N51" s="34"/>
      <c r="O51" s="34"/>
      <c r="P51" s="73"/>
      <c r="Q51" s="34"/>
      <c r="R51" s="31"/>
    </row>
    <row r="52">
      <c r="B52" s="28"/>
      <c r="C52" s="34"/>
      <c r="D52" s="72"/>
      <c r="E52" s="34"/>
      <c r="F52" s="34"/>
      <c r="G52" s="34"/>
      <c r="H52" s="73"/>
      <c r="I52" s="34"/>
      <c r="J52" s="72"/>
      <c r="K52" s="34"/>
      <c r="L52" s="34"/>
      <c r="M52" s="34"/>
      <c r="N52" s="34"/>
      <c r="O52" s="34"/>
      <c r="P52" s="73"/>
      <c r="Q52" s="34"/>
      <c r="R52" s="31"/>
    </row>
    <row r="53">
      <c r="B53" s="28"/>
      <c r="C53" s="34"/>
      <c r="D53" s="72"/>
      <c r="E53" s="34"/>
      <c r="F53" s="34"/>
      <c r="G53" s="34"/>
      <c r="H53" s="73"/>
      <c r="I53" s="34"/>
      <c r="J53" s="72"/>
      <c r="K53" s="34"/>
      <c r="L53" s="34"/>
      <c r="M53" s="34"/>
      <c r="N53" s="34"/>
      <c r="O53" s="34"/>
      <c r="P53" s="73"/>
      <c r="Q53" s="34"/>
      <c r="R53" s="31"/>
    </row>
    <row r="54">
      <c r="B54" s="28"/>
      <c r="C54" s="34"/>
      <c r="D54" s="72"/>
      <c r="E54" s="34"/>
      <c r="F54" s="34"/>
      <c r="G54" s="34"/>
      <c r="H54" s="73"/>
      <c r="I54" s="34"/>
      <c r="J54" s="72"/>
      <c r="K54" s="34"/>
      <c r="L54" s="34"/>
      <c r="M54" s="34"/>
      <c r="N54" s="34"/>
      <c r="O54" s="34"/>
      <c r="P54" s="73"/>
      <c r="Q54" s="34"/>
      <c r="R54" s="31"/>
    </row>
    <row r="55">
      <c r="B55" s="28"/>
      <c r="C55" s="34"/>
      <c r="D55" s="72"/>
      <c r="E55" s="34"/>
      <c r="F55" s="34"/>
      <c r="G55" s="34"/>
      <c r="H55" s="73"/>
      <c r="I55" s="34"/>
      <c r="J55" s="72"/>
      <c r="K55" s="34"/>
      <c r="L55" s="34"/>
      <c r="M55" s="34"/>
      <c r="N55" s="34"/>
      <c r="O55" s="34"/>
      <c r="P55" s="73"/>
      <c r="Q55" s="34"/>
      <c r="R55" s="31"/>
    </row>
    <row r="56">
      <c r="B56" s="28"/>
      <c r="C56" s="34"/>
      <c r="D56" s="72"/>
      <c r="E56" s="34"/>
      <c r="F56" s="34"/>
      <c r="G56" s="34"/>
      <c r="H56" s="73"/>
      <c r="I56" s="34"/>
      <c r="J56" s="72"/>
      <c r="K56" s="34"/>
      <c r="L56" s="34"/>
      <c r="M56" s="34"/>
      <c r="N56" s="34"/>
      <c r="O56" s="34"/>
      <c r="P56" s="73"/>
      <c r="Q56" s="34"/>
      <c r="R56" s="31"/>
    </row>
    <row r="57">
      <c r="B57" s="28"/>
      <c r="C57" s="34"/>
      <c r="D57" s="72"/>
      <c r="E57" s="34"/>
      <c r="F57" s="34"/>
      <c r="G57" s="34"/>
      <c r="H57" s="73"/>
      <c r="I57" s="34"/>
      <c r="J57" s="72"/>
      <c r="K57" s="34"/>
      <c r="L57" s="34"/>
      <c r="M57" s="34"/>
      <c r="N57" s="34"/>
      <c r="O57" s="34"/>
      <c r="P57" s="73"/>
      <c r="Q57" s="34"/>
      <c r="R57" s="31"/>
    </row>
    <row r="58">
      <c r="B58" s="28"/>
      <c r="C58" s="34"/>
      <c r="D58" s="72"/>
      <c r="E58" s="34"/>
      <c r="F58" s="34"/>
      <c r="G58" s="34"/>
      <c r="H58" s="73"/>
      <c r="I58" s="34"/>
      <c r="J58" s="72"/>
      <c r="K58" s="34"/>
      <c r="L58" s="34"/>
      <c r="M58" s="34"/>
      <c r="N58" s="34"/>
      <c r="O58" s="34"/>
      <c r="P58" s="73"/>
      <c r="Q58" s="34"/>
      <c r="R58" s="31"/>
    </row>
    <row r="59" s="1" customFormat="1">
      <c r="B59" s="49"/>
      <c r="C59" s="50"/>
      <c r="D59" s="74" t="s">
        <v>60</v>
      </c>
      <c r="E59" s="75"/>
      <c r="F59" s="75"/>
      <c r="G59" s="76" t="s">
        <v>61</v>
      </c>
      <c r="H59" s="77"/>
      <c r="I59" s="50"/>
      <c r="J59" s="74" t="s">
        <v>60</v>
      </c>
      <c r="K59" s="75"/>
      <c r="L59" s="75"/>
      <c r="M59" s="75"/>
      <c r="N59" s="76" t="s">
        <v>61</v>
      </c>
      <c r="O59" s="75"/>
      <c r="P59" s="77"/>
      <c r="Q59" s="50"/>
      <c r="R59" s="51"/>
    </row>
    <row r="60">
      <c r="B60" s="2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1"/>
    </row>
    <row r="61" s="1" customFormat="1">
      <c r="B61" s="49"/>
      <c r="C61" s="50"/>
      <c r="D61" s="69" t="s">
        <v>62</v>
      </c>
      <c r="E61" s="70"/>
      <c r="F61" s="70"/>
      <c r="G61" s="70"/>
      <c r="H61" s="71"/>
      <c r="I61" s="50"/>
      <c r="J61" s="69" t="s">
        <v>63</v>
      </c>
      <c r="K61" s="70"/>
      <c r="L61" s="70"/>
      <c r="M61" s="70"/>
      <c r="N61" s="70"/>
      <c r="O61" s="70"/>
      <c r="P61" s="71"/>
      <c r="Q61" s="50"/>
      <c r="R61" s="51"/>
    </row>
    <row r="62">
      <c r="B62" s="28"/>
      <c r="C62" s="34"/>
      <c r="D62" s="72"/>
      <c r="E62" s="34"/>
      <c r="F62" s="34"/>
      <c r="G62" s="34"/>
      <c r="H62" s="73"/>
      <c r="I62" s="34"/>
      <c r="J62" s="72"/>
      <c r="K62" s="34"/>
      <c r="L62" s="34"/>
      <c r="M62" s="34"/>
      <c r="N62" s="34"/>
      <c r="O62" s="34"/>
      <c r="P62" s="73"/>
      <c r="Q62" s="34"/>
      <c r="R62" s="31"/>
    </row>
    <row r="63">
      <c r="B63" s="28"/>
      <c r="C63" s="34"/>
      <c r="D63" s="72"/>
      <c r="E63" s="34"/>
      <c r="F63" s="34"/>
      <c r="G63" s="34"/>
      <c r="H63" s="73"/>
      <c r="I63" s="34"/>
      <c r="J63" s="72"/>
      <c r="K63" s="34"/>
      <c r="L63" s="34"/>
      <c r="M63" s="34"/>
      <c r="N63" s="34"/>
      <c r="O63" s="34"/>
      <c r="P63" s="73"/>
      <c r="Q63" s="34"/>
      <c r="R63" s="31"/>
    </row>
    <row r="64">
      <c r="B64" s="28"/>
      <c r="C64" s="34"/>
      <c r="D64" s="72"/>
      <c r="E64" s="34"/>
      <c r="F64" s="34"/>
      <c r="G64" s="34"/>
      <c r="H64" s="73"/>
      <c r="I64" s="34"/>
      <c r="J64" s="72"/>
      <c r="K64" s="34"/>
      <c r="L64" s="34"/>
      <c r="M64" s="34"/>
      <c r="N64" s="34"/>
      <c r="O64" s="34"/>
      <c r="P64" s="73"/>
      <c r="Q64" s="34"/>
      <c r="R64" s="31"/>
    </row>
    <row r="65">
      <c r="B65" s="28"/>
      <c r="C65" s="34"/>
      <c r="D65" s="72"/>
      <c r="E65" s="34"/>
      <c r="F65" s="34"/>
      <c r="G65" s="34"/>
      <c r="H65" s="73"/>
      <c r="I65" s="34"/>
      <c r="J65" s="72"/>
      <c r="K65" s="34"/>
      <c r="L65" s="34"/>
      <c r="M65" s="34"/>
      <c r="N65" s="34"/>
      <c r="O65" s="34"/>
      <c r="P65" s="73"/>
      <c r="Q65" s="34"/>
      <c r="R65" s="31"/>
    </row>
    <row r="66">
      <c r="B66" s="28"/>
      <c r="C66" s="34"/>
      <c r="D66" s="72"/>
      <c r="E66" s="34"/>
      <c r="F66" s="34"/>
      <c r="G66" s="34"/>
      <c r="H66" s="73"/>
      <c r="I66" s="34"/>
      <c r="J66" s="72"/>
      <c r="K66" s="34"/>
      <c r="L66" s="34"/>
      <c r="M66" s="34"/>
      <c r="N66" s="34"/>
      <c r="O66" s="34"/>
      <c r="P66" s="73"/>
      <c r="Q66" s="34"/>
      <c r="R66" s="31"/>
    </row>
    <row r="67">
      <c r="B67" s="28"/>
      <c r="C67" s="34"/>
      <c r="D67" s="72"/>
      <c r="E67" s="34"/>
      <c r="F67" s="34"/>
      <c r="G67" s="34"/>
      <c r="H67" s="73"/>
      <c r="I67" s="34"/>
      <c r="J67" s="72"/>
      <c r="K67" s="34"/>
      <c r="L67" s="34"/>
      <c r="M67" s="34"/>
      <c r="N67" s="34"/>
      <c r="O67" s="34"/>
      <c r="P67" s="73"/>
      <c r="Q67" s="34"/>
      <c r="R67" s="31"/>
    </row>
    <row r="68">
      <c r="B68" s="28"/>
      <c r="C68" s="34"/>
      <c r="D68" s="72"/>
      <c r="E68" s="34"/>
      <c r="F68" s="34"/>
      <c r="G68" s="34"/>
      <c r="H68" s="73"/>
      <c r="I68" s="34"/>
      <c r="J68" s="72"/>
      <c r="K68" s="34"/>
      <c r="L68" s="34"/>
      <c r="M68" s="34"/>
      <c r="N68" s="34"/>
      <c r="O68" s="34"/>
      <c r="P68" s="73"/>
      <c r="Q68" s="34"/>
      <c r="R68" s="31"/>
    </row>
    <row r="69">
      <c r="B69" s="28"/>
      <c r="C69" s="34"/>
      <c r="D69" s="72"/>
      <c r="E69" s="34"/>
      <c r="F69" s="34"/>
      <c r="G69" s="34"/>
      <c r="H69" s="73"/>
      <c r="I69" s="34"/>
      <c r="J69" s="72"/>
      <c r="K69" s="34"/>
      <c r="L69" s="34"/>
      <c r="M69" s="34"/>
      <c r="N69" s="34"/>
      <c r="O69" s="34"/>
      <c r="P69" s="73"/>
      <c r="Q69" s="34"/>
      <c r="R69" s="31"/>
    </row>
    <row r="70" s="1" customFormat="1">
      <c r="B70" s="49"/>
      <c r="C70" s="50"/>
      <c r="D70" s="74" t="s">
        <v>60</v>
      </c>
      <c r="E70" s="75"/>
      <c r="F70" s="75"/>
      <c r="G70" s="76" t="s">
        <v>61</v>
      </c>
      <c r="H70" s="77"/>
      <c r="I70" s="50"/>
      <c r="J70" s="74" t="s">
        <v>60</v>
      </c>
      <c r="K70" s="75"/>
      <c r="L70" s="75"/>
      <c r="M70" s="75"/>
      <c r="N70" s="76" t="s">
        <v>61</v>
      </c>
      <c r="O70" s="75"/>
      <c r="P70" s="77"/>
      <c r="Q70" s="50"/>
      <c r="R70" s="51"/>
    </row>
    <row r="71" s="1" customFormat="1" ht="14.4" customHeight="1"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80"/>
    </row>
    <row r="75" s="1" customFormat="1" ht="6.96" customHeight="1">
      <c r="B75" s="171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3"/>
    </row>
    <row r="76" s="1" customFormat="1" ht="36.96" customHeight="1">
      <c r="B76" s="49"/>
      <c r="C76" s="29" t="s">
        <v>131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1"/>
      <c r="T76" s="174"/>
      <c r="U76" s="174"/>
    </row>
    <row r="77" s="1" customFormat="1" ht="6.96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1"/>
      <c r="T77" s="174"/>
      <c r="U77" s="174"/>
    </row>
    <row r="78" s="1" customFormat="1" ht="30" customHeight="1">
      <c r="B78" s="49"/>
      <c r="C78" s="41" t="s">
        <v>19</v>
      </c>
      <c r="D78" s="50"/>
      <c r="E78" s="50"/>
      <c r="F78" s="158">
        <f>F6</f>
        <v>0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50"/>
      <c r="R78" s="51"/>
      <c r="T78" s="174"/>
      <c r="U78" s="174"/>
    </row>
    <row r="79" s="1" customFormat="1" ht="36.96" customHeight="1">
      <c r="B79" s="49"/>
      <c r="C79" s="88" t="s">
        <v>127</v>
      </c>
      <c r="D79" s="50"/>
      <c r="E79" s="50"/>
      <c r="F79" s="90">
        <f>F7</f>
        <v>0</v>
      </c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1"/>
      <c r="T79" s="174"/>
      <c r="U79" s="174"/>
    </row>
    <row r="80" s="1" customFormat="1" ht="6.96" customHeight="1"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1"/>
      <c r="T80" s="174"/>
      <c r="U80" s="174"/>
    </row>
    <row r="81" s="1" customFormat="1" ht="18" customHeight="1">
      <c r="B81" s="49"/>
      <c r="C81" s="41" t="s">
        <v>26</v>
      </c>
      <c r="D81" s="50"/>
      <c r="E81" s="50"/>
      <c r="F81" s="36">
        <f>F9</f>
        <v>0</v>
      </c>
      <c r="G81" s="50"/>
      <c r="H81" s="50"/>
      <c r="I81" s="50"/>
      <c r="J81" s="50"/>
      <c r="K81" s="41" t="s">
        <v>28</v>
      </c>
      <c r="L81" s="50"/>
      <c r="M81" s="93">
        <f>IF(O9="","",O9)</f>
        <v>0</v>
      </c>
      <c r="N81" s="93"/>
      <c r="O81" s="93"/>
      <c r="P81" s="93"/>
      <c r="Q81" s="50"/>
      <c r="R81" s="51"/>
      <c r="T81" s="174"/>
      <c r="U81" s="174"/>
    </row>
    <row r="82" s="1" customFormat="1" ht="6.96" customHeight="1"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1"/>
      <c r="T82" s="174"/>
      <c r="U82" s="174"/>
    </row>
    <row r="83" s="1" customFormat="1">
      <c r="B83" s="49"/>
      <c r="C83" s="41" t="s">
        <v>32</v>
      </c>
      <c r="D83" s="50"/>
      <c r="E83" s="50"/>
      <c r="F83" s="36">
        <f>E12</f>
        <v>0</v>
      </c>
      <c r="G83" s="50"/>
      <c r="H83" s="50"/>
      <c r="I83" s="50"/>
      <c r="J83" s="50"/>
      <c r="K83" s="41" t="s">
        <v>39</v>
      </c>
      <c r="L83" s="50"/>
      <c r="M83" s="36">
        <f>E18</f>
        <v>0</v>
      </c>
      <c r="N83" s="36"/>
      <c r="O83" s="36"/>
      <c r="P83" s="36"/>
      <c r="Q83" s="36"/>
      <c r="R83" s="51"/>
      <c r="T83" s="174"/>
      <c r="U83" s="174"/>
    </row>
    <row r="84" s="1" customFormat="1" ht="14.4" customHeight="1">
      <c r="B84" s="49"/>
      <c r="C84" s="41" t="s">
        <v>37</v>
      </c>
      <c r="D84" s="50"/>
      <c r="E84" s="50"/>
      <c r="F84" s="36">
        <f>IF(E15="","",E15)</f>
        <v>0</v>
      </c>
      <c r="G84" s="50"/>
      <c r="H84" s="50"/>
      <c r="I84" s="50"/>
      <c r="J84" s="50"/>
      <c r="K84" s="41" t="s">
        <v>42</v>
      </c>
      <c r="L84" s="50"/>
      <c r="M84" s="36">
        <f>E21</f>
        <v>0</v>
      </c>
      <c r="N84" s="36"/>
      <c r="O84" s="36"/>
      <c r="P84" s="36"/>
      <c r="Q84" s="36"/>
      <c r="R84" s="51"/>
      <c r="T84" s="174"/>
      <c r="U84" s="174"/>
    </row>
    <row r="85" s="1" customFormat="1" ht="10.32" customHeight="1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1"/>
      <c r="T85" s="174"/>
      <c r="U85" s="174"/>
    </row>
    <row r="86" s="1" customFormat="1" ht="29.28" customHeight="1">
      <c r="B86" s="49"/>
      <c r="C86" s="175" t="s">
        <v>132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75" t="s">
        <v>133</v>
      </c>
      <c r="O86" s="154"/>
      <c r="P86" s="154"/>
      <c r="Q86" s="154"/>
      <c r="R86" s="51"/>
      <c r="T86" s="174"/>
      <c r="U86" s="174"/>
    </row>
    <row r="87" s="1" customFormat="1" ht="10.32" customHeight="1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1"/>
      <c r="T87" s="174"/>
      <c r="U87" s="174"/>
    </row>
    <row r="88" s="1" customFormat="1" ht="29.28" customHeight="1">
      <c r="B88" s="49"/>
      <c r="C88" s="176" t="s">
        <v>134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6">
        <f>N132</f>
        <v>0</v>
      </c>
      <c r="O88" s="177"/>
      <c r="P88" s="177"/>
      <c r="Q88" s="177"/>
      <c r="R88" s="51"/>
      <c r="T88" s="174"/>
      <c r="U88" s="174"/>
      <c r="AU88" s="24" t="s">
        <v>135</v>
      </c>
    </row>
    <row r="89" s="6" customFormat="1" ht="24.96" customHeight="1">
      <c r="B89" s="178"/>
      <c r="C89" s="179"/>
      <c r="D89" s="180" t="s">
        <v>136</v>
      </c>
      <c r="E89" s="179"/>
      <c r="F89" s="179"/>
      <c r="G89" s="179"/>
      <c r="H89" s="179"/>
      <c r="I89" s="179"/>
      <c r="J89" s="179"/>
      <c r="K89" s="179"/>
      <c r="L89" s="179"/>
      <c r="M89" s="179"/>
      <c r="N89" s="181">
        <f>N133</f>
        <v>0</v>
      </c>
      <c r="O89" s="179"/>
      <c r="P89" s="179"/>
      <c r="Q89" s="179"/>
      <c r="R89" s="182"/>
      <c r="T89" s="183"/>
      <c r="U89" s="183"/>
    </row>
    <row r="90" s="7" customFormat="1" ht="19.92" customHeight="1">
      <c r="B90" s="184"/>
      <c r="C90" s="185"/>
      <c r="D90" s="139" t="s">
        <v>394</v>
      </c>
      <c r="E90" s="185"/>
      <c r="F90" s="185"/>
      <c r="G90" s="185"/>
      <c r="H90" s="185"/>
      <c r="I90" s="185"/>
      <c r="J90" s="185"/>
      <c r="K90" s="185"/>
      <c r="L90" s="185"/>
      <c r="M90" s="185"/>
      <c r="N90" s="141">
        <f>N134</f>
        <v>0</v>
      </c>
      <c r="O90" s="185"/>
      <c r="P90" s="185"/>
      <c r="Q90" s="185"/>
      <c r="R90" s="186"/>
      <c r="T90" s="187"/>
      <c r="U90" s="187"/>
    </row>
    <row r="91" s="7" customFormat="1" ht="19.92" customHeight="1">
      <c r="B91" s="184"/>
      <c r="C91" s="185"/>
      <c r="D91" s="139" t="s">
        <v>137</v>
      </c>
      <c r="E91" s="185"/>
      <c r="F91" s="185"/>
      <c r="G91" s="185"/>
      <c r="H91" s="185"/>
      <c r="I91" s="185"/>
      <c r="J91" s="185"/>
      <c r="K91" s="185"/>
      <c r="L91" s="185"/>
      <c r="M91" s="185"/>
      <c r="N91" s="141">
        <f>N136</f>
        <v>0</v>
      </c>
      <c r="O91" s="185"/>
      <c r="P91" s="185"/>
      <c r="Q91" s="185"/>
      <c r="R91" s="186"/>
      <c r="T91" s="187"/>
      <c r="U91" s="187"/>
    </row>
    <row r="92" s="7" customFormat="1" ht="19.92" customHeight="1">
      <c r="B92" s="184"/>
      <c r="C92" s="185"/>
      <c r="D92" s="139" t="s">
        <v>138</v>
      </c>
      <c r="E92" s="185"/>
      <c r="F92" s="185"/>
      <c r="G92" s="185"/>
      <c r="H92" s="185"/>
      <c r="I92" s="185"/>
      <c r="J92" s="185"/>
      <c r="K92" s="185"/>
      <c r="L92" s="185"/>
      <c r="M92" s="185"/>
      <c r="N92" s="141">
        <f>N153</f>
        <v>0</v>
      </c>
      <c r="O92" s="185"/>
      <c r="P92" s="185"/>
      <c r="Q92" s="185"/>
      <c r="R92" s="186"/>
      <c r="T92" s="187"/>
      <c r="U92" s="187"/>
    </row>
    <row r="93" s="7" customFormat="1" ht="14.88" customHeight="1">
      <c r="B93" s="184"/>
      <c r="C93" s="185"/>
      <c r="D93" s="139" t="s">
        <v>139</v>
      </c>
      <c r="E93" s="185"/>
      <c r="F93" s="185"/>
      <c r="G93" s="185"/>
      <c r="H93" s="185"/>
      <c r="I93" s="185"/>
      <c r="J93" s="185"/>
      <c r="K93" s="185"/>
      <c r="L93" s="185"/>
      <c r="M93" s="185"/>
      <c r="N93" s="141">
        <f>N169</f>
        <v>0</v>
      </c>
      <c r="O93" s="185"/>
      <c r="P93" s="185"/>
      <c r="Q93" s="185"/>
      <c r="R93" s="186"/>
      <c r="T93" s="187"/>
      <c r="U93" s="187"/>
    </row>
    <row r="94" s="6" customFormat="1" ht="24.96" customHeight="1">
      <c r="B94" s="178"/>
      <c r="C94" s="179"/>
      <c r="D94" s="180" t="s">
        <v>240</v>
      </c>
      <c r="E94" s="179"/>
      <c r="F94" s="179"/>
      <c r="G94" s="179"/>
      <c r="H94" s="179"/>
      <c r="I94" s="179"/>
      <c r="J94" s="179"/>
      <c r="K94" s="179"/>
      <c r="L94" s="179"/>
      <c r="M94" s="179"/>
      <c r="N94" s="181">
        <f>N171</f>
        <v>0</v>
      </c>
      <c r="O94" s="179"/>
      <c r="P94" s="179"/>
      <c r="Q94" s="179"/>
      <c r="R94" s="182"/>
      <c r="T94" s="183"/>
      <c r="U94" s="183"/>
    </row>
    <row r="95" s="7" customFormat="1" ht="19.92" customHeight="1">
      <c r="B95" s="184"/>
      <c r="C95" s="185"/>
      <c r="D95" s="139" t="s">
        <v>395</v>
      </c>
      <c r="E95" s="185"/>
      <c r="F95" s="185"/>
      <c r="G95" s="185"/>
      <c r="H95" s="185"/>
      <c r="I95" s="185"/>
      <c r="J95" s="185"/>
      <c r="K95" s="185"/>
      <c r="L95" s="185"/>
      <c r="M95" s="185"/>
      <c r="N95" s="141">
        <f>N172</f>
        <v>0</v>
      </c>
      <c r="O95" s="185"/>
      <c r="P95" s="185"/>
      <c r="Q95" s="185"/>
      <c r="R95" s="186"/>
      <c r="T95" s="187"/>
      <c r="U95" s="187"/>
    </row>
    <row r="96" s="7" customFormat="1" ht="19.92" customHeight="1">
      <c r="B96" s="184"/>
      <c r="C96" s="185"/>
      <c r="D96" s="139" t="s">
        <v>396</v>
      </c>
      <c r="E96" s="185"/>
      <c r="F96" s="185"/>
      <c r="G96" s="185"/>
      <c r="H96" s="185"/>
      <c r="I96" s="185"/>
      <c r="J96" s="185"/>
      <c r="K96" s="185"/>
      <c r="L96" s="185"/>
      <c r="M96" s="185"/>
      <c r="N96" s="141">
        <f>N180</f>
        <v>0</v>
      </c>
      <c r="O96" s="185"/>
      <c r="P96" s="185"/>
      <c r="Q96" s="185"/>
      <c r="R96" s="186"/>
      <c r="T96" s="187"/>
      <c r="U96" s="187"/>
    </row>
    <row r="97" s="7" customFormat="1" ht="19.92" customHeight="1">
      <c r="B97" s="184"/>
      <c r="C97" s="185"/>
      <c r="D97" s="139" t="s">
        <v>397</v>
      </c>
      <c r="E97" s="185"/>
      <c r="F97" s="185"/>
      <c r="G97" s="185"/>
      <c r="H97" s="185"/>
      <c r="I97" s="185"/>
      <c r="J97" s="185"/>
      <c r="K97" s="185"/>
      <c r="L97" s="185"/>
      <c r="M97" s="185"/>
      <c r="N97" s="141">
        <f>N187</f>
        <v>0</v>
      </c>
      <c r="O97" s="185"/>
      <c r="P97" s="185"/>
      <c r="Q97" s="185"/>
      <c r="R97" s="186"/>
      <c r="T97" s="187"/>
      <c r="U97" s="187"/>
    </row>
    <row r="98" s="7" customFormat="1" ht="19.92" customHeight="1">
      <c r="B98" s="184"/>
      <c r="C98" s="185"/>
      <c r="D98" s="139" t="s">
        <v>352</v>
      </c>
      <c r="E98" s="185"/>
      <c r="F98" s="185"/>
      <c r="G98" s="185"/>
      <c r="H98" s="185"/>
      <c r="I98" s="185"/>
      <c r="J98" s="185"/>
      <c r="K98" s="185"/>
      <c r="L98" s="185"/>
      <c r="M98" s="185"/>
      <c r="N98" s="141">
        <f>N209</f>
        <v>0</v>
      </c>
      <c r="O98" s="185"/>
      <c r="P98" s="185"/>
      <c r="Q98" s="185"/>
      <c r="R98" s="186"/>
      <c r="T98" s="187"/>
      <c r="U98" s="187"/>
    </row>
    <row r="99" s="7" customFormat="1" ht="19.92" customHeight="1">
      <c r="B99" s="184"/>
      <c r="C99" s="185"/>
      <c r="D99" s="139" t="s">
        <v>241</v>
      </c>
      <c r="E99" s="185"/>
      <c r="F99" s="185"/>
      <c r="G99" s="185"/>
      <c r="H99" s="185"/>
      <c r="I99" s="185"/>
      <c r="J99" s="185"/>
      <c r="K99" s="185"/>
      <c r="L99" s="185"/>
      <c r="M99" s="185"/>
      <c r="N99" s="141">
        <f>N226</f>
        <v>0</v>
      </c>
      <c r="O99" s="185"/>
      <c r="P99" s="185"/>
      <c r="Q99" s="185"/>
      <c r="R99" s="186"/>
      <c r="T99" s="187"/>
      <c r="U99" s="187"/>
    </row>
    <row r="100" s="7" customFormat="1" ht="19.92" customHeight="1">
      <c r="B100" s="184"/>
      <c r="C100" s="185"/>
      <c r="D100" s="139" t="s">
        <v>242</v>
      </c>
      <c r="E100" s="185"/>
      <c r="F100" s="185"/>
      <c r="G100" s="185"/>
      <c r="H100" s="185"/>
      <c r="I100" s="185"/>
      <c r="J100" s="185"/>
      <c r="K100" s="185"/>
      <c r="L100" s="185"/>
      <c r="M100" s="185"/>
      <c r="N100" s="141">
        <f>N230</f>
        <v>0</v>
      </c>
      <c r="O100" s="185"/>
      <c r="P100" s="185"/>
      <c r="Q100" s="185"/>
      <c r="R100" s="186"/>
      <c r="T100" s="187"/>
      <c r="U100" s="187"/>
    </row>
    <row r="101" s="7" customFormat="1" ht="19.92" customHeight="1">
      <c r="B101" s="184"/>
      <c r="C101" s="185"/>
      <c r="D101" s="139" t="s">
        <v>398</v>
      </c>
      <c r="E101" s="185"/>
      <c r="F101" s="185"/>
      <c r="G101" s="185"/>
      <c r="H101" s="185"/>
      <c r="I101" s="185"/>
      <c r="J101" s="185"/>
      <c r="K101" s="185"/>
      <c r="L101" s="185"/>
      <c r="M101" s="185"/>
      <c r="N101" s="141">
        <f>N239</f>
        <v>0</v>
      </c>
      <c r="O101" s="185"/>
      <c r="P101" s="185"/>
      <c r="Q101" s="185"/>
      <c r="R101" s="186"/>
      <c r="T101" s="187"/>
      <c r="U101" s="187"/>
    </row>
    <row r="102" s="7" customFormat="1" ht="19.92" customHeight="1">
      <c r="B102" s="184"/>
      <c r="C102" s="185"/>
      <c r="D102" s="139" t="s">
        <v>243</v>
      </c>
      <c r="E102" s="185"/>
      <c r="F102" s="185"/>
      <c r="G102" s="185"/>
      <c r="H102" s="185"/>
      <c r="I102" s="185"/>
      <c r="J102" s="185"/>
      <c r="K102" s="185"/>
      <c r="L102" s="185"/>
      <c r="M102" s="185"/>
      <c r="N102" s="141">
        <f>N251</f>
        <v>0</v>
      </c>
      <c r="O102" s="185"/>
      <c r="P102" s="185"/>
      <c r="Q102" s="185"/>
      <c r="R102" s="186"/>
      <c r="T102" s="187"/>
      <c r="U102" s="187"/>
    </row>
    <row r="103" s="6" customFormat="1" ht="24.96" customHeight="1">
      <c r="B103" s="178"/>
      <c r="C103" s="179"/>
      <c r="D103" s="180" t="s">
        <v>399</v>
      </c>
      <c r="E103" s="179"/>
      <c r="F103" s="179"/>
      <c r="G103" s="179"/>
      <c r="H103" s="179"/>
      <c r="I103" s="179"/>
      <c r="J103" s="179"/>
      <c r="K103" s="179"/>
      <c r="L103" s="179"/>
      <c r="M103" s="179"/>
      <c r="N103" s="181">
        <f>N265</f>
        <v>0</v>
      </c>
      <c r="O103" s="179"/>
      <c r="P103" s="179"/>
      <c r="Q103" s="179"/>
      <c r="R103" s="182"/>
      <c r="T103" s="183"/>
      <c r="U103" s="183"/>
    </row>
    <row r="104" s="7" customFormat="1" ht="19.92" customHeight="1">
      <c r="B104" s="184"/>
      <c r="C104" s="185"/>
      <c r="D104" s="139" t="s">
        <v>400</v>
      </c>
      <c r="E104" s="185"/>
      <c r="F104" s="185"/>
      <c r="G104" s="185"/>
      <c r="H104" s="185"/>
      <c r="I104" s="185"/>
      <c r="J104" s="185"/>
      <c r="K104" s="185"/>
      <c r="L104" s="185"/>
      <c r="M104" s="185"/>
      <c r="N104" s="141">
        <f>N266</f>
        <v>0</v>
      </c>
      <c r="O104" s="185"/>
      <c r="P104" s="185"/>
      <c r="Q104" s="185"/>
      <c r="R104" s="186"/>
      <c r="T104" s="187"/>
      <c r="U104" s="187"/>
    </row>
    <row r="105" s="6" customFormat="1" ht="21.84" customHeight="1">
      <c r="B105" s="178"/>
      <c r="C105" s="179"/>
      <c r="D105" s="180" t="s">
        <v>140</v>
      </c>
      <c r="E105" s="179"/>
      <c r="F105" s="179"/>
      <c r="G105" s="179"/>
      <c r="H105" s="179"/>
      <c r="I105" s="179"/>
      <c r="J105" s="179"/>
      <c r="K105" s="179"/>
      <c r="L105" s="179"/>
      <c r="M105" s="179"/>
      <c r="N105" s="188">
        <f>N270</f>
        <v>0</v>
      </c>
      <c r="O105" s="179"/>
      <c r="P105" s="179"/>
      <c r="Q105" s="179"/>
      <c r="R105" s="182"/>
      <c r="T105" s="183"/>
      <c r="U105" s="183"/>
    </row>
    <row r="106" s="1" customFormat="1" ht="21.84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1"/>
      <c r="T106" s="174"/>
      <c r="U106" s="174"/>
    </row>
    <row r="107" s="1" customFormat="1" ht="29.28" customHeight="1">
      <c r="B107" s="49"/>
      <c r="C107" s="176" t="s">
        <v>141</v>
      </c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177">
        <f>ROUNDUP(N108+N109+N110+N111+N112+N113,2)</f>
        <v>0</v>
      </c>
      <c r="O107" s="189"/>
      <c r="P107" s="189"/>
      <c r="Q107" s="189"/>
      <c r="R107" s="51"/>
      <c r="T107" s="190"/>
      <c r="U107" s="191" t="s">
        <v>48</v>
      </c>
    </row>
    <row r="108" s="1" customFormat="1" ht="18" customHeight="1">
      <c r="B108" s="49"/>
      <c r="C108" s="50"/>
      <c r="D108" s="149" t="s">
        <v>142</v>
      </c>
      <c r="E108" s="139"/>
      <c r="F108" s="139"/>
      <c r="G108" s="139"/>
      <c r="H108" s="139"/>
      <c r="I108" s="50"/>
      <c r="J108" s="50"/>
      <c r="K108" s="50"/>
      <c r="L108" s="50"/>
      <c r="M108" s="50"/>
      <c r="N108" s="140">
        <f>ROUNDUP(N88*T108,2)</f>
        <v>0</v>
      </c>
      <c r="O108" s="141"/>
      <c r="P108" s="141"/>
      <c r="Q108" s="141"/>
      <c r="R108" s="51"/>
      <c r="S108" s="192"/>
      <c r="T108" s="193"/>
      <c r="U108" s="194" t="s">
        <v>49</v>
      </c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6" t="s">
        <v>143</v>
      </c>
      <c r="AZ108" s="195"/>
      <c r="BA108" s="195"/>
      <c r="BB108" s="195"/>
      <c r="BC108" s="195"/>
      <c r="BD108" s="195"/>
      <c r="BE108" s="197">
        <f>IF(U108="základní",N108,0)</f>
        <v>0</v>
      </c>
      <c r="BF108" s="197">
        <f>IF(U108="snížená",N108,0)</f>
        <v>0</v>
      </c>
      <c r="BG108" s="197">
        <f>IF(U108="zákl. přenesená",N108,0)</f>
        <v>0</v>
      </c>
      <c r="BH108" s="197">
        <f>IF(U108="sníž. přenesená",N108,0)</f>
        <v>0</v>
      </c>
      <c r="BI108" s="197">
        <f>IF(U108="nulová",N108,0)</f>
        <v>0</v>
      </c>
      <c r="BJ108" s="196" t="s">
        <v>25</v>
      </c>
      <c r="BK108" s="195"/>
      <c r="BL108" s="195"/>
      <c r="BM108" s="195"/>
    </row>
    <row r="109" s="1" customFormat="1" ht="18" customHeight="1">
      <c r="B109" s="49"/>
      <c r="C109" s="50"/>
      <c r="D109" s="149" t="s">
        <v>144</v>
      </c>
      <c r="E109" s="139"/>
      <c r="F109" s="139"/>
      <c r="G109" s="139"/>
      <c r="H109" s="139"/>
      <c r="I109" s="50"/>
      <c r="J109" s="50"/>
      <c r="K109" s="50"/>
      <c r="L109" s="50"/>
      <c r="M109" s="50"/>
      <c r="N109" s="140">
        <f>ROUNDUP(N88*T109,2)</f>
        <v>0</v>
      </c>
      <c r="O109" s="141"/>
      <c r="P109" s="141"/>
      <c r="Q109" s="141"/>
      <c r="R109" s="51"/>
      <c r="S109" s="192"/>
      <c r="T109" s="193"/>
      <c r="U109" s="194" t="s">
        <v>49</v>
      </c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6" t="s">
        <v>143</v>
      </c>
      <c r="AZ109" s="195"/>
      <c r="BA109" s="195"/>
      <c r="BB109" s="195"/>
      <c r="BC109" s="195"/>
      <c r="BD109" s="195"/>
      <c r="BE109" s="197">
        <f>IF(U109="základní",N109,0)</f>
        <v>0</v>
      </c>
      <c r="BF109" s="197">
        <f>IF(U109="snížená",N109,0)</f>
        <v>0</v>
      </c>
      <c r="BG109" s="197">
        <f>IF(U109="zákl. přenesená",N109,0)</f>
        <v>0</v>
      </c>
      <c r="BH109" s="197">
        <f>IF(U109="sníž. přenesená",N109,0)</f>
        <v>0</v>
      </c>
      <c r="BI109" s="197">
        <f>IF(U109="nulová",N109,0)</f>
        <v>0</v>
      </c>
      <c r="BJ109" s="196" t="s">
        <v>25</v>
      </c>
      <c r="BK109" s="195"/>
      <c r="BL109" s="195"/>
      <c r="BM109" s="195"/>
    </row>
    <row r="110" s="1" customFormat="1" ht="18" customHeight="1">
      <c r="B110" s="49"/>
      <c r="C110" s="50"/>
      <c r="D110" s="149" t="s">
        <v>145</v>
      </c>
      <c r="E110" s="139"/>
      <c r="F110" s="139"/>
      <c r="G110" s="139"/>
      <c r="H110" s="139"/>
      <c r="I110" s="50"/>
      <c r="J110" s="50"/>
      <c r="K110" s="50"/>
      <c r="L110" s="50"/>
      <c r="M110" s="50"/>
      <c r="N110" s="140">
        <f>ROUNDUP(N88*T110,2)</f>
        <v>0</v>
      </c>
      <c r="O110" s="141"/>
      <c r="P110" s="141"/>
      <c r="Q110" s="141"/>
      <c r="R110" s="51"/>
      <c r="S110" s="192"/>
      <c r="T110" s="193"/>
      <c r="U110" s="194" t="s">
        <v>49</v>
      </c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6" t="s">
        <v>143</v>
      </c>
      <c r="AZ110" s="195"/>
      <c r="BA110" s="195"/>
      <c r="BB110" s="195"/>
      <c r="BC110" s="195"/>
      <c r="BD110" s="195"/>
      <c r="BE110" s="197">
        <f>IF(U110="základní",N110,0)</f>
        <v>0</v>
      </c>
      <c r="BF110" s="197">
        <f>IF(U110="snížená",N110,0)</f>
        <v>0</v>
      </c>
      <c r="BG110" s="197">
        <f>IF(U110="zákl. přenesená",N110,0)</f>
        <v>0</v>
      </c>
      <c r="BH110" s="197">
        <f>IF(U110="sníž. přenesená",N110,0)</f>
        <v>0</v>
      </c>
      <c r="BI110" s="197">
        <f>IF(U110="nulová",N110,0)</f>
        <v>0</v>
      </c>
      <c r="BJ110" s="196" t="s">
        <v>25</v>
      </c>
      <c r="BK110" s="195"/>
      <c r="BL110" s="195"/>
      <c r="BM110" s="195"/>
    </row>
    <row r="111" s="1" customFormat="1" ht="18" customHeight="1">
      <c r="B111" s="49"/>
      <c r="C111" s="50"/>
      <c r="D111" s="149" t="s">
        <v>146</v>
      </c>
      <c r="E111" s="139"/>
      <c r="F111" s="139"/>
      <c r="G111" s="139"/>
      <c r="H111" s="139"/>
      <c r="I111" s="50"/>
      <c r="J111" s="50"/>
      <c r="K111" s="50"/>
      <c r="L111" s="50"/>
      <c r="M111" s="50"/>
      <c r="N111" s="140">
        <f>ROUNDUP(N88*T111,2)</f>
        <v>0</v>
      </c>
      <c r="O111" s="141"/>
      <c r="P111" s="141"/>
      <c r="Q111" s="141"/>
      <c r="R111" s="51"/>
      <c r="S111" s="192"/>
      <c r="T111" s="193"/>
      <c r="U111" s="194" t="s">
        <v>49</v>
      </c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6" t="s">
        <v>143</v>
      </c>
      <c r="AZ111" s="195"/>
      <c r="BA111" s="195"/>
      <c r="BB111" s="195"/>
      <c r="BC111" s="195"/>
      <c r="BD111" s="195"/>
      <c r="BE111" s="197">
        <f>IF(U111="základní",N111,0)</f>
        <v>0</v>
      </c>
      <c r="BF111" s="197">
        <f>IF(U111="snížená",N111,0)</f>
        <v>0</v>
      </c>
      <c r="BG111" s="197">
        <f>IF(U111="zákl. přenesená",N111,0)</f>
        <v>0</v>
      </c>
      <c r="BH111" s="197">
        <f>IF(U111="sníž. přenesená",N111,0)</f>
        <v>0</v>
      </c>
      <c r="BI111" s="197">
        <f>IF(U111="nulová",N111,0)</f>
        <v>0</v>
      </c>
      <c r="BJ111" s="196" t="s">
        <v>25</v>
      </c>
      <c r="BK111" s="195"/>
      <c r="BL111" s="195"/>
      <c r="BM111" s="195"/>
    </row>
    <row r="112" s="1" customFormat="1" ht="18" customHeight="1">
      <c r="B112" s="49"/>
      <c r="C112" s="50"/>
      <c r="D112" s="149" t="s">
        <v>147</v>
      </c>
      <c r="E112" s="139"/>
      <c r="F112" s="139"/>
      <c r="G112" s="139"/>
      <c r="H112" s="139"/>
      <c r="I112" s="50"/>
      <c r="J112" s="50"/>
      <c r="K112" s="50"/>
      <c r="L112" s="50"/>
      <c r="M112" s="50"/>
      <c r="N112" s="140">
        <f>ROUNDUP(N88*T112,2)</f>
        <v>0</v>
      </c>
      <c r="O112" s="141"/>
      <c r="P112" s="141"/>
      <c r="Q112" s="141"/>
      <c r="R112" s="51"/>
      <c r="S112" s="192"/>
      <c r="T112" s="193"/>
      <c r="U112" s="194" t="s">
        <v>49</v>
      </c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6" t="s">
        <v>143</v>
      </c>
      <c r="AZ112" s="195"/>
      <c r="BA112" s="195"/>
      <c r="BB112" s="195"/>
      <c r="BC112" s="195"/>
      <c r="BD112" s="195"/>
      <c r="BE112" s="197">
        <f>IF(U112="základní",N112,0)</f>
        <v>0</v>
      </c>
      <c r="BF112" s="197">
        <f>IF(U112="snížená",N112,0)</f>
        <v>0</v>
      </c>
      <c r="BG112" s="197">
        <f>IF(U112="zákl. přenesená",N112,0)</f>
        <v>0</v>
      </c>
      <c r="BH112" s="197">
        <f>IF(U112="sníž. přenesená",N112,0)</f>
        <v>0</v>
      </c>
      <c r="BI112" s="197">
        <f>IF(U112="nulová",N112,0)</f>
        <v>0</v>
      </c>
      <c r="BJ112" s="196" t="s">
        <v>25</v>
      </c>
      <c r="BK112" s="195"/>
      <c r="BL112" s="195"/>
      <c r="BM112" s="195"/>
    </row>
    <row r="113" s="1" customFormat="1" ht="18" customHeight="1">
      <c r="B113" s="49"/>
      <c r="C113" s="50"/>
      <c r="D113" s="139" t="s">
        <v>148</v>
      </c>
      <c r="E113" s="50"/>
      <c r="F113" s="50"/>
      <c r="G113" s="50"/>
      <c r="H113" s="50"/>
      <c r="I113" s="50"/>
      <c r="J113" s="50"/>
      <c r="K113" s="50"/>
      <c r="L113" s="50"/>
      <c r="M113" s="50"/>
      <c r="N113" s="140">
        <f>ROUNDUP(N88*T113,2)</f>
        <v>0</v>
      </c>
      <c r="O113" s="141"/>
      <c r="P113" s="141"/>
      <c r="Q113" s="141"/>
      <c r="R113" s="51"/>
      <c r="S113" s="192"/>
      <c r="T113" s="198"/>
      <c r="U113" s="199" t="s">
        <v>49</v>
      </c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6" t="s">
        <v>149</v>
      </c>
      <c r="AZ113" s="195"/>
      <c r="BA113" s="195"/>
      <c r="BB113" s="195"/>
      <c r="BC113" s="195"/>
      <c r="BD113" s="195"/>
      <c r="BE113" s="197">
        <f>IF(U113="základní",N113,0)</f>
        <v>0</v>
      </c>
      <c r="BF113" s="197">
        <f>IF(U113="snížená",N113,0)</f>
        <v>0</v>
      </c>
      <c r="BG113" s="197">
        <f>IF(U113="zákl. přenesená",N113,0)</f>
        <v>0</v>
      </c>
      <c r="BH113" s="197">
        <f>IF(U113="sníž. přenesená",N113,0)</f>
        <v>0</v>
      </c>
      <c r="BI113" s="197">
        <f>IF(U113="nulová",N113,0)</f>
        <v>0</v>
      </c>
      <c r="BJ113" s="196" t="s">
        <v>25</v>
      </c>
      <c r="BK113" s="195"/>
      <c r="BL113" s="195"/>
      <c r="BM113" s="195"/>
    </row>
    <row r="114" s="1" customForma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1"/>
      <c r="T114" s="174"/>
      <c r="U114" s="174"/>
    </row>
    <row r="115" s="1" customFormat="1" ht="29.28" customHeight="1">
      <c r="B115" s="49"/>
      <c r="C115" s="153" t="s">
        <v>119</v>
      </c>
      <c r="D115" s="154"/>
      <c r="E115" s="154"/>
      <c r="F115" s="154"/>
      <c r="G115" s="154"/>
      <c r="H115" s="154"/>
      <c r="I115" s="154"/>
      <c r="J115" s="154"/>
      <c r="K115" s="154"/>
      <c r="L115" s="155">
        <f>ROUNDUP(SUM(N88+N107),2)</f>
        <v>0</v>
      </c>
      <c r="M115" s="155"/>
      <c r="N115" s="155"/>
      <c r="O115" s="155"/>
      <c r="P115" s="155"/>
      <c r="Q115" s="155"/>
      <c r="R115" s="51"/>
      <c r="T115" s="174"/>
      <c r="U115" s="174"/>
    </row>
    <row r="116" s="1" customFormat="1" ht="6.96" customHeight="1">
      <c r="B116" s="78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80"/>
      <c r="T116" s="174"/>
      <c r="U116" s="174"/>
    </row>
    <row r="120" s="1" customFormat="1" ht="6.96" customHeight="1">
      <c r="B120" s="81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3"/>
    </row>
    <row r="121" s="1" customFormat="1" ht="36.96" customHeight="1">
      <c r="B121" s="49"/>
      <c r="C121" s="29" t="s">
        <v>150</v>
      </c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1"/>
    </row>
    <row r="122" s="1" customFormat="1" ht="6.96" customHeight="1"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1"/>
    </row>
    <row r="123" s="1" customFormat="1" ht="30" customHeight="1">
      <c r="B123" s="49"/>
      <c r="C123" s="41" t="s">
        <v>19</v>
      </c>
      <c r="D123" s="50"/>
      <c r="E123" s="50"/>
      <c r="F123" s="158">
        <f>F6</f>
        <v>0</v>
      </c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50"/>
      <c r="R123" s="51"/>
    </row>
    <row r="124" s="1" customFormat="1" ht="36.96" customHeight="1">
      <c r="B124" s="49"/>
      <c r="C124" s="88" t="s">
        <v>127</v>
      </c>
      <c r="D124" s="50"/>
      <c r="E124" s="50"/>
      <c r="F124" s="90">
        <f>F7</f>
        <v>0</v>
      </c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1"/>
    </row>
    <row r="125" s="1" customFormat="1" ht="6.96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1"/>
    </row>
    <row r="126" s="1" customFormat="1" ht="18" customHeight="1">
      <c r="B126" s="49"/>
      <c r="C126" s="41" t="s">
        <v>26</v>
      </c>
      <c r="D126" s="50"/>
      <c r="E126" s="50"/>
      <c r="F126" s="36">
        <f>F9</f>
        <v>0</v>
      </c>
      <c r="G126" s="50"/>
      <c r="H126" s="50"/>
      <c r="I126" s="50"/>
      <c r="J126" s="50"/>
      <c r="K126" s="41" t="s">
        <v>28</v>
      </c>
      <c r="L126" s="50"/>
      <c r="M126" s="93">
        <f>IF(O9="","",O9)</f>
        <v>0</v>
      </c>
      <c r="N126" s="93"/>
      <c r="O126" s="93"/>
      <c r="P126" s="93"/>
      <c r="Q126" s="50"/>
      <c r="R126" s="51"/>
    </row>
    <row r="127" s="1" customFormat="1" ht="6.96" customHeight="1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1"/>
    </row>
    <row r="128" s="1" customFormat="1">
      <c r="B128" s="49"/>
      <c r="C128" s="41" t="s">
        <v>32</v>
      </c>
      <c r="D128" s="50"/>
      <c r="E128" s="50"/>
      <c r="F128" s="36">
        <f>E12</f>
        <v>0</v>
      </c>
      <c r="G128" s="50"/>
      <c r="H128" s="50"/>
      <c r="I128" s="50"/>
      <c r="J128" s="50"/>
      <c r="K128" s="41" t="s">
        <v>39</v>
      </c>
      <c r="L128" s="50"/>
      <c r="M128" s="36">
        <f>E18</f>
        <v>0</v>
      </c>
      <c r="N128" s="36"/>
      <c r="O128" s="36"/>
      <c r="P128" s="36"/>
      <c r="Q128" s="36"/>
      <c r="R128" s="51"/>
    </row>
    <row r="129" s="1" customFormat="1" ht="14.4" customHeight="1">
      <c r="B129" s="49"/>
      <c r="C129" s="41" t="s">
        <v>37</v>
      </c>
      <c r="D129" s="50"/>
      <c r="E129" s="50"/>
      <c r="F129" s="36">
        <f>IF(E15="","",E15)</f>
        <v>0</v>
      </c>
      <c r="G129" s="50"/>
      <c r="H129" s="50"/>
      <c r="I129" s="50"/>
      <c r="J129" s="50"/>
      <c r="K129" s="41" t="s">
        <v>42</v>
      </c>
      <c r="L129" s="50"/>
      <c r="M129" s="36">
        <f>E21</f>
        <v>0</v>
      </c>
      <c r="N129" s="36"/>
      <c r="O129" s="36"/>
      <c r="P129" s="36"/>
      <c r="Q129" s="36"/>
      <c r="R129" s="51"/>
    </row>
    <row r="130" s="1" customFormat="1" ht="10.32" customHeight="1"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1"/>
    </row>
    <row r="131" s="8" customFormat="1" ht="29.28" customHeight="1">
      <c r="B131" s="200"/>
      <c r="C131" s="201" t="s">
        <v>151</v>
      </c>
      <c r="D131" s="202" t="s">
        <v>152</v>
      </c>
      <c r="E131" s="202" t="s">
        <v>66</v>
      </c>
      <c r="F131" s="202" t="s">
        <v>153</v>
      </c>
      <c r="G131" s="202"/>
      <c r="H131" s="202"/>
      <c r="I131" s="202"/>
      <c r="J131" s="202" t="s">
        <v>154</v>
      </c>
      <c r="K131" s="202" t="s">
        <v>155</v>
      </c>
      <c r="L131" s="203" t="s">
        <v>156</v>
      </c>
      <c r="M131" s="203"/>
      <c r="N131" s="202" t="s">
        <v>133</v>
      </c>
      <c r="O131" s="202"/>
      <c r="P131" s="202"/>
      <c r="Q131" s="204"/>
      <c r="R131" s="205"/>
      <c r="T131" s="109" t="s">
        <v>157</v>
      </c>
      <c r="U131" s="110" t="s">
        <v>48</v>
      </c>
      <c r="V131" s="110" t="s">
        <v>158</v>
      </c>
      <c r="W131" s="110" t="s">
        <v>159</v>
      </c>
      <c r="X131" s="110" t="s">
        <v>160</v>
      </c>
      <c r="Y131" s="110" t="s">
        <v>161</v>
      </c>
      <c r="Z131" s="110" t="s">
        <v>162</v>
      </c>
      <c r="AA131" s="111" t="s">
        <v>163</v>
      </c>
    </row>
    <row r="132" s="1" customFormat="1" ht="29.28" customHeight="1">
      <c r="B132" s="49"/>
      <c r="C132" s="113" t="s">
        <v>130</v>
      </c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206">
        <f>BK132</f>
        <v>0</v>
      </c>
      <c r="O132" s="207"/>
      <c r="P132" s="207"/>
      <c r="Q132" s="207"/>
      <c r="R132" s="51"/>
      <c r="T132" s="112"/>
      <c r="U132" s="70"/>
      <c r="V132" s="70"/>
      <c r="W132" s="208">
        <f>W133+W171+W265+W270</f>
        <v>0</v>
      </c>
      <c r="X132" s="70"/>
      <c r="Y132" s="208">
        <f>Y133+Y171+Y265+Y270</f>
        <v>0</v>
      </c>
      <c r="Z132" s="70"/>
      <c r="AA132" s="209">
        <f>AA133+AA171+AA265+AA270</f>
        <v>0</v>
      </c>
      <c r="AT132" s="24" t="s">
        <v>83</v>
      </c>
      <c r="AU132" s="24" t="s">
        <v>135</v>
      </c>
      <c r="BK132" s="210">
        <f>BK133+BK171+BK265+BK270</f>
        <v>0</v>
      </c>
    </row>
    <row r="133" s="9" customFormat="1" ht="37.44" customHeight="1">
      <c r="B133" s="211"/>
      <c r="C133" s="212"/>
      <c r="D133" s="213" t="s">
        <v>136</v>
      </c>
      <c r="E133" s="213"/>
      <c r="F133" s="213"/>
      <c r="G133" s="213"/>
      <c r="H133" s="213"/>
      <c r="I133" s="213"/>
      <c r="J133" s="213"/>
      <c r="K133" s="213"/>
      <c r="L133" s="213"/>
      <c r="M133" s="213"/>
      <c r="N133" s="188">
        <f>BK133</f>
        <v>0</v>
      </c>
      <c r="O133" s="181"/>
      <c r="P133" s="181"/>
      <c r="Q133" s="181"/>
      <c r="R133" s="214"/>
      <c r="T133" s="215"/>
      <c r="U133" s="212"/>
      <c r="V133" s="212"/>
      <c r="W133" s="216">
        <f>W134+W136+W153</f>
        <v>0</v>
      </c>
      <c r="X133" s="212"/>
      <c r="Y133" s="216">
        <f>Y134+Y136+Y153</f>
        <v>0</v>
      </c>
      <c r="Z133" s="212"/>
      <c r="AA133" s="217">
        <f>AA134+AA136+AA153</f>
        <v>0</v>
      </c>
      <c r="AR133" s="218" t="s">
        <v>25</v>
      </c>
      <c r="AT133" s="219" t="s">
        <v>83</v>
      </c>
      <c r="AU133" s="219" t="s">
        <v>84</v>
      </c>
      <c r="AY133" s="218" t="s">
        <v>164</v>
      </c>
      <c r="BK133" s="220">
        <f>BK134+BK136+BK153</f>
        <v>0</v>
      </c>
    </row>
    <row r="134" s="9" customFormat="1" ht="19.92" customHeight="1">
      <c r="B134" s="211"/>
      <c r="C134" s="212"/>
      <c r="D134" s="221" t="s">
        <v>394</v>
      </c>
      <c r="E134" s="221"/>
      <c r="F134" s="221"/>
      <c r="G134" s="221"/>
      <c r="H134" s="221"/>
      <c r="I134" s="221"/>
      <c r="J134" s="221"/>
      <c r="K134" s="221"/>
      <c r="L134" s="221"/>
      <c r="M134" s="221"/>
      <c r="N134" s="222">
        <f>BK134</f>
        <v>0</v>
      </c>
      <c r="O134" s="223"/>
      <c r="P134" s="223"/>
      <c r="Q134" s="223"/>
      <c r="R134" s="214"/>
      <c r="T134" s="215"/>
      <c r="U134" s="212"/>
      <c r="V134" s="212"/>
      <c r="W134" s="216">
        <f>W135</f>
        <v>0</v>
      </c>
      <c r="X134" s="212"/>
      <c r="Y134" s="216">
        <f>Y135</f>
        <v>0</v>
      </c>
      <c r="Z134" s="212"/>
      <c r="AA134" s="217">
        <f>AA135</f>
        <v>0</v>
      </c>
      <c r="AR134" s="218" t="s">
        <v>25</v>
      </c>
      <c r="AT134" s="219" t="s">
        <v>83</v>
      </c>
      <c r="AU134" s="219" t="s">
        <v>25</v>
      </c>
      <c r="AY134" s="218" t="s">
        <v>164</v>
      </c>
      <c r="BK134" s="220">
        <f>BK135</f>
        <v>0</v>
      </c>
    </row>
    <row r="135" s="1" customFormat="1" ht="31.5" customHeight="1">
      <c r="B135" s="49"/>
      <c r="C135" s="224" t="s">
        <v>25</v>
      </c>
      <c r="D135" s="224" t="s">
        <v>165</v>
      </c>
      <c r="E135" s="225" t="s">
        <v>401</v>
      </c>
      <c r="F135" s="226" t="s">
        <v>402</v>
      </c>
      <c r="G135" s="226"/>
      <c r="H135" s="226"/>
      <c r="I135" s="226"/>
      <c r="J135" s="227" t="s">
        <v>290</v>
      </c>
      <c r="K135" s="228">
        <v>6</v>
      </c>
      <c r="L135" s="229">
        <v>0</v>
      </c>
      <c r="M135" s="230"/>
      <c r="N135" s="231">
        <f>ROUND(L135*K135,2)</f>
        <v>0</v>
      </c>
      <c r="O135" s="231"/>
      <c r="P135" s="231"/>
      <c r="Q135" s="231"/>
      <c r="R135" s="51"/>
      <c r="T135" s="232" t="s">
        <v>23</v>
      </c>
      <c r="U135" s="59" t="s">
        <v>49</v>
      </c>
      <c r="V135" s="50"/>
      <c r="W135" s="233">
        <f>V135*K135</f>
        <v>0</v>
      </c>
      <c r="X135" s="233">
        <v>0.0031700000000000001</v>
      </c>
      <c r="Y135" s="233">
        <f>X135*K135</f>
        <v>0</v>
      </c>
      <c r="Z135" s="233">
        <v>0</v>
      </c>
      <c r="AA135" s="234">
        <f>Z135*K135</f>
        <v>0</v>
      </c>
      <c r="AR135" s="24" t="s">
        <v>169</v>
      </c>
      <c r="AT135" s="24" t="s">
        <v>165</v>
      </c>
      <c r="AU135" s="24" t="s">
        <v>125</v>
      </c>
      <c r="AY135" s="24" t="s">
        <v>164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24" t="s">
        <v>25</v>
      </c>
      <c r="BK135" s="145">
        <f>ROUND(L135*K135,2)</f>
        <v>0</v>
      </c>
      <c r="BL135" s="24" t="s">
        <v>169</v>
      </c>
      <c r="BM135" s="24" t="s">
        <v>403</v>
      </c>
    </row>
    <row r="136" s="9" customFormat="1" ht="29.88" customHeight="1">
      <c r="B136" s="211"/>
      <c r="C136" s="212"/>
      <c r="D136" s="221" t="s">
        <v>137</v>
      </c>
      <c r="E136" s="221"/>
      <c r="F136" s="221"/>
      <c r="G136" s="221"/>
      <c r="H136" s="221"/>
      <c r="I136" s="221"/>
      <c r="J136" s="221"/>
      <c r="K136" s="221"/>
      <c r="L136" s="221"/>
      <c r="M136" s="221"/>
      <c r="N136" s="264">
        <f>BK136</f>
        <v>0</v>
      </c>
      <c r="O136" s="265"/>
      <c r="P136" s="265"/>
      <c r="Q136" s="265"/>
      <c r="R136" s="214"/>
      <c r="T136" s="215"/>
      <c r="U136" s="212"/>
      <c r="V136" s="212"/>
      <c r="W136" s="216">
        <f>SUM(W137:W152)</f>
        <v>0</v>
      </c>
      <c r="X136" s="212"/>
      <c r="Y136" s="216">
        <f>SUM(Y137:Y152)</f>
        <v>0</v>
      </c>
      <c r="Z136" s="212"/>
      <c r="AA136" s="217">
        <f>SUM(AA137:AA152)</f>
        <v>0</v>
      </c>
      <c r="AR136" s="218" t="s">
        <v>25</v>
      </c>
      <c r="AT136" s="219" t="s">
        <v>83</v>
      </c>
      <c r="AU136" s="219" t="s">
        <v>25</v>
      </c>
      <c r="AY136" s="218" t="s">
        <v>164</v>
      </c>
      <c r="BK136" s="220">
        <f>SUM(BK137:BK152)</f>
        <v>0</v>
      </c>
    </row>
    <row r="137" s="1" customFormat="1" ht="31.5" customHeight="1">
      <c r="B137" s="49"/>
      <c r="C137" s="224" t="s">
        <v>125</v>
      </c>
      <c r="D137" s="224" t="s">
        <v>165</v>
      </c>
      <c r="E137" s="225" t="s">
        <v>404</v>
      </c>
      <c r="F137" s="226" t="s">
        <v>405</v>
      </c>
      <c r="G137" s="226"/>
      <c r="H137" s="226"/>
      <c r="I137" s="226"/>
      <c r="J137" s="227" t="s">
        <v>168</v>
      </c>
      <c r="K137" s="228">
        <v>13.5</v>
      </c>
      <c r="L137" s="229">
        <v>0</v>
      </c>
      <c r="M137" s="230"/>
      <c r="N137" s="231">
        <f>ROUND(L137*K137,2)</f>
        <v>0</v>
      </c>
      <c r="O137" s="231"/>
      <c r="P137" s="231"/>
      <c r="Q137" s="231"/>
      <c r="R137" s="51"/>
      <c r="T137" s="232" t="s">
        <v>23</v>
      </c>
      <c r="U137" s="59" t="s">
        <v>49</v>
      </c>
      <c r="V137" s="50"/>
      <c r="W137" s="233">
        <f>V137*K137</f>
        <v>0</v>
      </c>
      <c r="X137" s="233">
        <v>0.00058</v>
      </c>
      <c r="Y137" s="233">
        <f>X137*K137</f>
        <v>0</v>
      </c>
      <c r="Z137" s="233">
        <v>0</v>
      </c>
      <c r="AA137" s="234">
        <f>Z137*K137</f>
        <v>0</v>
      </c>
      <c r="AR137" s="24" t="s">
        <v>169</v>
      </c>
      <c r="AT137" s="24" t="s">
        <v>165</v>
      </c>
      <c r="AU137" s="24" t="s">
        <v>125</v>
      </c>
      <c r="AY137" s="24" t="s">
        <v>164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24" t="s">
        <v>25</v>
      </c>
      <c r="BK137" s="145">
        <f>ROUND(L137*K137,2)</f>
        <v>0</v>
      </c>
      <c r="BL137" s="24" t="s">
        <v>169</v>
      </c>
      <c r="BM137" s="24" t="s">
        <v>406</v>
      </c>
    </row>
    <row r="138" s="10" customFormat="1" ht="22.5" customHeight="1">
      <c r="B138" s="235"/>
      <c r="C138" s="236"/>
      <c r="D138" s="236"/>
      <c r="E138" s="237" t="s">
        <v>23</v>
      </c>
      <c r="F138" s="238" t="s">
        <v>407</v>
      </c>
      <c r="G138" s="239"/>
      <c r="H138" s="239"/>
      <c r="I138" s="239"/>
      <c r="J138" s="236"/>
      <c r="K138" s="240" t="s">
        <v>23</v>
      </c>
      <c r="L138" s="236"/>
      <c r="M138" s="236"/>
      <c r="N138" s="236"/>
      <c r="O138" s="236"/>
      <c r="P138" s="236"/>
      <c r="Q138" s="236"/>
      <c r="R138" s="241"/>
      <c r="T138" s="242"/>
      <c r="U138" s="236"/>
      <c r="V138" s="236"/>
      <c r="W138" s="236"/>
      <c r="X138" s="236"/>
      <c r="Y138" s="236"/>
      <c r="Z138" s="236"/>
      <c r="AA138" s="243"/>
      <c r="AT138" s="244" t="s">
        <v>172</v>
      </c>
      <c r="AU138" s="244" t="s">
        <v>125</v>
      </c>
      <c r="AV138" s="10" t="s">
        <v>25</v>
      </c>
      <c r="AW138" s="10" t="s">
        <v>173</v>
      </c>
      <c r="AX138" s="10" t="s">
        <v>84</v>
      </c>
      <c r="AY138" s="244" t="s">
        <v>164</v>
      </c>
    </row>
    <row r="139" s="11" customFormat="1" ht="22.5" customHeight="1">
      <c r="B139" s="246"/>
      <c r="C139" s="247"/>
      <c r="D139" s="247"/>
      <c r="E139" s="248" t="s">
        <v>23</v>
      </c>
      <c r="F139" s="249" t="s">
        <v>408</v>
      </c>
      <c r="G139" s="247"/>
      <c r="H139" s="247"/>
      <c r="I139" s="247"/>
      <c r="J139" s="247"/>
      <c r="K139" s="250">
        <v>13.5</v>
      </c>
      <c r="L139" s="247"/>
      <c r="M139" s="247"/>
      <c r="N139" s="247"/>
      <c r="O139" s="247"/>
      <c r="P139" s="247"/>
      <c r="Q139" s="247"/>
      <c r="R139" s="251"/>
      <c r="T139" s="252"/>
      <c r="U139" s="247"/>
      <c r="V139" s="247"/>
      <c r="W139" s="247"/>
      <c r="X139" s="247"/>
      <c r="Y139" s="247"/>
      <c r="Z139" s="247"/>
      <c r="AA139" s="253"/>
      <c r="AT139" s="254" t="s">
        <v>172</v>
      </c>
      <c r="AU139" s="254" t="s">
        <v>125</v>
      </c>
      <c r="AV139" s="11" t="s">
        <v>125</v>
      </c>
      <c r="AW139" s="11" t="s">
        <v>173</v>
      </c>
      <c r="AX139" s="11" t="s">
        <v>25</v>
      </c>
      <c r="AY139" s="254" t="s">
        <v>164</v>
      </c>
    </row>
    <row r="140" s="1" customFormat="1" ht="31.5" customHeight="1">
      <c r="B140" s="49"/>
      <c r="C140" s="224" t="s">
        <v>192</v>
      </c>
      <c r="D140" s="224" t="s">
        <v>165</v>
      </c>
      <c r="E140" s="225" t="s">
        <v>409</v>
      </c>
      <c r="F140" s="226" t="s">
        <v>410</v>
      </c>
      <c r="G140" s="226"/>
      <c r="H140" s="226"/>
      <c r="I140" s="226"/>
      <c r="J140" s="227" t="s">
        <v>168</v>
      </c>
      <c r="K140" s="228">
        <v>24.323</v>
      </c>
      <c r="L140" s="229">
        <v>0</v>
      </c>
      <c r="M140" s="230"/>
      <c r="N140" s="231">
        <f>ROUND(L140*K140,2)</f>
        <v>0</v>
      </c>
      <c r="O140" s="231"/>
      <c r="P140" s="231"/>
      <c r="Q140" s="231"/>
      <c r="R140" s="51"/>
      <c r="T140" s="232" t="s">
        <v>23</v>
      </c>
      <c r="U140" s="59" t="s">
        <v>49</v>
      </c>
      <c r="V140" s="50"/>
      <c r="W140" s="233">
        <f>V140*K140</f>
        <v>0</v>
      </c>
      <c r="X140" s="233">
        <v>0.00025000000000000001</v>
      </c>
      <c r="Y140" s="233">
        <f>X140*K140</f>
        <v>0</v>
      </c>
      <c r="Z140" s="233">
        <v>0</v>
      </c>
      <c r="AA140" s="234">
        <f>Z140*K140</f>
        <v>0</v>
      </c>
      <c r="AR140" s="24" t="s">
        <v>169</v>
      </c>
      <c r="AT140" s="24" t="s">
        <v>165</v>
      </c>
      <c r="AU140" s="24" t="s">
        <v>125</v>
      </c>
      <c r="AY140" s="24" t="s">
        <v>164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24" t="s">
        <v>25</v>
      </c>
      <c r="BK140" s="145">
        <f>ROUND(L140*K140,2)</f>
        <v>0</v>
      </c>
      <c r="BL140" s="24" t="s">
        <v>169</v>
      </c>
      <c r="BM140" s="24" t="s">
        <v>411</v>
      </c>
    </row>
    <row r="141" s="11" customFormat="1" ht="22.5" customHeight="1">
      <c r="B141" s="246"/>
      <c r="C141" s="247"/>
      <c r="D141" s="247"/>
      <c r="E141" s="248" t="s">
        <v>23</v>
      </c>
      <c r="F141" s="266" t="s">
        <v>412</v>
      </c>
      <c r="G141" s="267"/>
      <c r="H141" s="267"/>
      <c r="I141" s="267"/>
      <c r="J141" s="247"/>
      <c r="K141" s="250">
        <v>24.322500000000002</v>
      </c>
      <c r="L141" s="247"/>
      <c r="M141" s="247"/>
      <c r="N141" s="247"/>
      <c r="O141" s="247"/>
      <c r="P141" s="247"/>
      <c r="Q141" s="247"/>
      <c r="R141" s="251"/>
      <c r="T141" s="252"/>
      <c r="U141" s="247"/>
      <c r="V141" s="247"/>
      <c r="W141" s="247"/>
      <c r="X141" s="247"/>
      <c r="Y141" s="247"/>
      <c r="Z141" s="247"/>
      <c r="AA141" s="253"/>
      <c r="AT141" s="254" t="s">
        <v>172</v>
      </c>
      <c r="AU141" s="254" t="s">
        <v>125</v>
      </c>
      <c r="AV141" s="11" t="s">
        <v>125</v>
      </c>
      <c r="AW141" s="11" t="s">
        <v>173</v>
      </c>
      <c r="AX141" s="11" t="s">
        <v>25</v>
      </c>
      <c r="AY141" s="254" t="s">
        <v>164</v>
      </c>
    </row>
    <row r="142" s="1" customFormat="1" ht="31.5" customHeight="1">
      <c r="B142" s="49"/>
      <c r="C142" s="224" t="s">
        <v>169</v>
      </c>
      <c r="D142" s="224" t="s">
        <v>165</v>
      </c>
      <c r="E142" s="225" t="s">
        <v>413</v>
      </c>
      <c r="F142" s="226" t="s">
        <v>414</v>
      </c>
      <c r="G142" s="226"/>
      <c r="H142" s="226"/>
      <c r="I142" s="226"/>
      <c r="J142" s="227" t="s">
        <v>168</v>
      </c>
      <c r="K142" s="228">
        <v>38.512999999999998</v>
      </c>
      <c r="L142" s="229">
        <v>0</v>
      </c>
      <c r="M142" s="230"/>
      <c r="N142" s="231">
        <f>ROUND(L142*K142,2)</f>
        <v>0</v>
      </c>
      <c r="O142" s="231"/>
      <c r="P142" s="231"/>
      <c r="Q142" s="231"/>
      <c r="R142" s="51"/>
      <c r="T142" s="232" t="s">
        <v>23</v>
      </c>
      <c r="U142" s="59" t="s">
        <v>49</v>
      </c>
      <c r="V142" s="50"/>
      <c r="W142" s="233">
        <f>V142*K142</f>
        <v>0</v>
      </c>
      <c r="X142" s="233">
        <v>0.00029999999999999997</v>
      </c>
      <c r="Y142" s="233">
        <f>X142*K142</f>
        <v>0</v>
      </c>
      <c r="Z142" s="233">
        <v>0</v>
      </c>
      <c r="AA142" s="234">
        <f>Z142*K142</f>
        <v>0</v>
      </c>
      <c r="AR142" s="24" t="s">
        <v>169</v>
      </c>
      <c r="AT142" s="24" t="s">
        <v>165</v>
      </c>
      <c r="AU142" s="24" t="s">
        <v>125</v>
      </c>
      <c r="AY142" s="24" t="s">
        <v>164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24" t="s">
        <v>25</v>
      </c>
      <c r="BK142" s="145">
        <f>ROUND(L142*K142,2)</f>
        <v>0</v>
      </c>
      <c r="BL142" s="24" t="s">
        <v>169</v>
      </c>
      <c r="BM142" s="24" t="s">
        <v>415</v>
      </c>
    </row>
    <row r="143" s="10" customFormat="1" ht="22.5" customHeight="1">
      <c r="B143" s="235"/>
      <c r="C143" s="236"/>
      <c r="D143" s="236"/>
      <c r="E143" s="237" t="s">
        <v>23</v>
      </c>
      <c r="F143" s="238" t="s">
        <v>416</v>
      </c>
      <c r="G143" s="239"/>
      <c r="H143" s="239"/>
      <c r="I143" s="239"/>
      <c r="J143" s="236"/>
      <c r="K143" s="240" t="s">
        <v>23</v>
      </c>
      <c r="L143" s="236"/>
      <c r="M143" s="236"/>
      <c r="N143" s="236"/>
      <c r="O143" s="236"/>
      <c r="P143" s="236"/>
      <c r="Q143" s="236"/>
      <c r="R143" s="241"/>
      <c r="T143" s="242"/>
      <c r="U143" s="236"/>
      <c r="V143" s="236"/>
      <c r="W143" s="236"/>
      <c r="X143" s="236"/>
      <c r="Y143" s="236"/>
      <c r="Z143" s="236"/>
      <c r="AA143" s="243"/>
      <c r="AT143" s="244" t="s">
        <v>172</v>
      </c>
      <c r="AU143" s="244" t="s">
        <v>125</v>
      </c>
      <c r="AV143" s="10" t="s">
        <v>25</v>
      </c>
      <c r="AW143" s="10" t="s">
        <v>173</v>
      </c>
      <c r="AX143" s="10" t="s">
        <v>84</v>
      </c>
      <c r="AY143" s="244" t="s">
        <v>164</v>
      </c>
    </row>
    <row r="144" s="11" customFormat="1" ht="22.5" customHeight="1">
      <c r="B144" s="246"/>
      <c r="C144" s="247"/>
      <c r="D144" s="247"/>
      <c r="E144" s="248" t="s">
        <v>23</v>
      </c>
      <c r="F144" s="249" t="s">
        <v>417</v>
      </c>
      <c r="G144" s="247"/>
      <c r="H144" s="247"/>
      <c r="I144" s="247"/>
      <c r="J144" s="247"/>
      <c r="K144" s="250">
        <v>25.012499999999999</v>
      </c>
      <c r="L144" s="247"/>
      <c r="M144" s="247"/>
      <c r="N144" s="247"/>
      <c r="O144" s="247"/>
      <c r="P144" s="247"/>
      <c r="Q144" s="247"/>
      <c r="R144" s="251"/>
      <c r="T144" s="252"/>
      <c r="U144" s="247"/>
      <c r="V144" s="247"/>
      <c r="W144" s="247"/>
      <c r="X144" s="247"/>
      <c r="Y144" s="247"/>
      <c r="Z144" s="247"/>
      <c r="AA144" s="253"/>
      <c r="AT144" s="254" t="s">
        <v>172</v>
      </c>
      <c r="AU144" s="254" t="s">
        <v>125</v>
      </c>
      <c r="AV144" s="11" t="s">
        <v>125</v>
      </c>
      <c r="AW144" s="11" t="s">
        <v>173</v>
      </c>
      <c r="AX144" s="11" t="s">
        <v>84</v>
      </c>
      <c r="AY144" s="254" t="s">
        <v>164</v>
      </c>
    </row>
    <row r="145" s="10" customFormat="1" ht="22.5" customHeight="1">
      <c r="B145" s="235"/>
      <c r="C145" s="236"/>
      <c r="D145" s="236"/>
      <c r="E145" s="237" t="s">
        <v>23</v>
      </c>
      <c r="F145" s="245" t="s">
        <v>418</v>
      </c>
      <c r="G145" s="236"/>
      <c r="H145" s="236"/>
      <c r="I145" s="236"/>
      <c r="J145" s="236"/>
      <c r="K145" s="240" t="s">
        <v>23</v>
      </c>
      <c r="L145" s="236"/>
      <c r="M145" s="236"/>
      <c r="N145" s="236"/>
      <c r="O145" s="236"/>
      <c r="P145" s="236"/>
      <c r="Q145" s="236"/>
      <c r="R145" s="241"/>
      <c r="T145" s="242"/>
      <c r="U145" s="236"/>
      <c r="V145" s="236"/>
      <c r="W145" s="236"/>
      <c r="X145" s="236"/>
      <c r="Y145" s="236"/>
      <c r="Z145" s="236"/>
      <c r="AA145" s="243"/>
      <c r="AT145" s="244" t="s">
        <v>172</v>
      </c>
      <c r="AU145" s="244" t="s">
        <v>125</v>
      </c>
      <c r="AV145" s="10" t="s">
        <v>25</v>
      </c>
      <c r="AW145" s="10" t="s">
        <v>173</v>
      </c>
      <c r="AX145" s="10" t="s">
        <v>84</v>
      </c>
      <c r="AY145" s="244" t="s">
        <v>164</v>
      </c>
    </row>
    <row r="146" s="11" customFormat="1" ht="22.5" customHeight="1">
      <c r="B146" s="246"/>
      <c r="C146" s="247"/>
      <c r="D146" s="247"/>
      <c r="E146" s="248" t="s">
        <v>23</v>
      </c>
      <c r="F146" s="249" t="s">
        <v>408</v>
      </c>
      <c r="G146" s="247"/>
      <c r="H146" s="247"/>
      <c r="I146" s="247"/>
      <c r="J146" s="247"/>
      <c r="K146" s="250">
        <v>13.5</v>
      </c>
      <c r="L146" s="247"/>
      <c r="M146" s="247"/>
      <c r="N146" s="247"/>
      <c r="O146" s="247"/>
      <c r="P146" s="247"/>
      <c r="Q146" s="247"/>
      <c r="R146" s="251"/>
      <c r="T146" s="252"/>
      <c r="U146" s="247"/>
      <c r="V146" s="247"/>
      <c r="W146" s="247"/>
      <c r="X146" s="247"/>
      <c r="Y146" s="247"/>
      <c r="Z146" s="247"/>
      <c r="AA146" s="253"/>
      <c r="AT146" s="254" t="s">
        <v>172</v>
      </c>
      <c r="AU146" s="254" t="s">
        <v>125</v>
      </c>
      <c r="AV146" s="11" t="s">
        <v>125</v>
      </c>
      <c r="AW146" s="11" t="s">
        <v>173</v>
      </c>
      <c r="AX146" s="11" t="s">
        <v>84</v>
      </c>
      <c r="AY146" s="254" t="s">
        <v>164</v>
      </c>
    </row>
    <row r="147" s="12" customFormat="1" ht="22.5" customHeight="1">
      <c r="B147" s="255"/>
      <c r="C147" s="256"/>
      <c r="D147" s="256"/>
      <c r="E147" s="257" t="s">
        <v>23</v>
      </c>
      <c r="F147" s="258" t="s">
        <v>191</v>
      </c>
      <c r="G147" s="256"/>
      <c r="H147" s="256"/>
      <c r="I147" s="256"/>
      <c r="J147" s="256"/>
      <c r="K147" s="259">
        <v>38.512500000000003</v>
      </c>
      <c r="L147" s="256"/>
      <c r="M147" s="256"/>
      <c r="N147" s="256"/>
      <c r="O147" s="256"/>
      <c r="P147" s="256"/>
      <c r="Q147" s="256"/>
      <c r="R147" s="260"/>
      <c r="T147" s="261"/>
      <c r="U147" s="256"/>
      <c r="V147" s="256"/>
      <c r="W147" s="256"/>
      <c r="X147" s="256"/>
      <c r="Y147" s="256"/>
      <c r="Z147" s="256"/>
      <c r="AA147" s="262"/>
      <c r="AT147" s="263" t="s">
        <v>172</v>
      </c>
      <c r="AU147" s="263" t="s">
        <v>125</v>
      </c>
      <c r="AV147" s="12" t="s">
        <v>169</v>
      </c>
      <c r="AW147" s="12" t="s">
        <v>173</v>
      </c>
      <c r="AX147" s="12" t="s">
        <v>25</v>
      </c>
      <c r="AY147" s="263" t="s">
        <v>164</v>
      </c>
    </row>
    <row r="148" s="1" customFormat="1" ht="31.5" customHeight="1">
      <c r="B148" s="49"/>
      <c r="C148" s="224" t="s">
        <v>200</v>
      </c>
      <c r="D148" s="224" t="s">
        <v>165</v>
      </c>
      <c r="E148" s="225" t="s">
        <v>419</v>
      </c>
      <c r="F148" s="226" t="s">
        <v>420</v>
      </c>
      <c r="G148" s="226"/>
      <c r="H148" s="226"/>
      <c r="I148" s="226"/>
      <c r="J148" s="227" t="s">
        <v>421</v>
      </c>
      <c r="K148" s="228">
        <v>1.581</v>
      </c>
      <c r="L148" s="229">
        <v>0</v>
      </c>
      <c r="M148" s="230"/>
      <c r="N148" s="231">
        <f>ROUND(L148*K148,2)</f>
        <v>0</v>
      </c>
      <c r="O148" s="231"/>
      <c r="P148" s="231"/>
      <c r="Q148" s="231"/>
      <c r="R148" s="51"/>
      <c r="T148" s="232" t="s">
        <v>23</v>
      </c>
      <c r="U148" s="59" t="s">
        <v>49</v>
      </c>
      <c r="V148" s="50"/>
      <c r="W148" s="233">
        <f>V148*K148</f>
        <v>0</v>
      </c>
      <c r="X148" s="233">
        <v>2.2563399999999998</v>
      </c>
      <c r="Y148" s="233">
        <f>X148*K148</f>
        <v>0</v>
      </c>
      <c r="Z148" s="233">
        <v>0</v>
      </c>
      <c r="AA148" s="234">
        <f>Z148*K148</f>
        <v>0</v>
      </c>
      <c r="AR148" s="24" t="s">
        <v>169</v>
      </c>
      <c r="AT148" s="24" t="s">
        <v>165</v>
      </c>
      <c r="AU148" s="24" t="s">
        <v>125</v>
      </c>
      <c r="AY148" s="24" t="s">
        <v>164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24" t="s">
        <v>25</v>
      </c>
      <c r="BK148" s="145">
        <f>ROUND(L148*K148,2)</f>
        <v>0</v>
      </c>
      <c r="BL148" s="24" t="s">
        <v>169</v>
      </c>
      <c r="BM148" s="24" t="s">
        <v>422</v>
      </c>
    </row>
    <row r="149" s="11" customFormat="1" ht="22.5" customHeight="1">
      <c r="B149" s="246"/>
      <c r="C149" s="247"/>
      <c r="D149" s="247"/>
      <c r="E149" s="248" t="s">
        <v>23</v>
      </c>
      <c r="F149" s="266" t="s">
        <v>423</v>
      </c>
      <c r="G149" s="267"/>
      <c r="H149" s="267"/>
      <c r="I149" s="267"/>
      <c r="J149" s="247"/>
      <c r="K149" s="250">
        <v>1.5809625000000001</v>
      </c>
      <c r="L149" s="247"/>
      <c r="M149" s="247"/>
      <c r="N149" s="247"/>
      <c r="O149" s="247"/>
      <c r="P149" s="247"/>
      <c r="Q149" s="247"/>
      <c r="R149" s="251"/>
      <c r="T149" s="252"/>
      <c r="U149" s="247"/>
      <c r="V149" s="247"/>
      <c r="W149" s="247"/>
      <c r="X149" s="247"/>
      <c r="Y149" s="247"/>
      <c r="Z149" s="247"/>
      <c r="AA149" s="253"/>
      <c r="AT149" s="254" t="s">
        <v>172</v>
      </c>
      <c r="AU149" s="254" t="s">
        <v>125</v>
      </c>
      <c r="AV149" s="11" t="s">
        <v>125</v>
      </c>
      <c r="AW149" s="11" t="s">
        <v>173</v>
      </c>
      <c r="AX149" s="11" t="s">
        <v>25</v>
      </c>
      <c r="AY149" s="254" t="s">
        <v>164</v>
      </c>
    </row>
    <row r="150" s="1" customFormat="1" ht="31.5" customHeight="1">
      <c r="B150" s="49"/>
      <c r="C150" s="224" t="s">
        <v>205</v>
      </c>
      <c r="D150" s="224" t="s">
        <v>165</v>
      </c>
      <c r="E150" s="225" t="s">
        <v>424</v>
      </c>
      <c r="F150" s="226" t="s">
        <v>425</v>
      </c>
      <c r="G150" s="226"/>
      <c r="H150" s="226"/>
      <c r="I150" s="226"/>
      <c r="J150" s="227" t="s">
        <v>421</v>
      </c>
      <c r="K150" s="228">
        <v>1.581</v>
      </c>
      <c r="L150" s="229">
        <v>0</v>
      </c>
      <c r="M150" s="230"/>
      <c r="N150" s="231">
        <f>ROUND(L150*K150,2)</f>
        <v>0</v>
      </c>
      <c r="O150" s="231"/>
      <c r="P150" s="231"/>
      <c r="Q150" s="231"/>
      <c r="R150" s="51"/>
      <c r="T150" s="232" t="s">
        <v>23</v>
      </c>
      <c r="U150" s="59" t="s">
        <v>49</v>
      </c>
      <c r="V150" s="50"/>
      <c r="W150" s="233">
        <f>V150*K150</f>
        <v>0</v>
      </c>
      <c r="X150" s="233">
        <v>0</v>
      </c>
      <c r="Y150" s="233">
        <f>X150*K150</f>
        <v>0</v>
      </c>
      <c r="Z150" s="233">
        <v>0</v>
      </c>
      <c r="AA150" s="234">
        <f>Z150*K150</f>
        <v>0</v>
      </c>
      <c r="AR150" s="24" t="s">
        <v>169</v>
      </c>
      <c r="AT150" s="24" t="s">
        <v>165</v>
      </c>
      <c r="AU150" s="24" t="s">
        <v>125</v>
      </c>
      <c r="AY150" s="24" t="s">
        <v>164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24" t="s">
        <v>25</v>
      </c>
      <c r="BK150" s="145">
        <f>ROUND(L150*K150,2)</f>
        <v>0</v>
      </c>
      <c r="BL150" s="24" t="s">
        <v>169</v>
      </c>
      <c r="BM150" s="24" t="s">
        <v>426</v>
      </c>
    </row>
    <row r="151" s="1" customFormat="1" ht="31.5" customHeight="1">
      <c r="B151" s="49"/>
      <c r="C151" s="224" t="s">
        <v>209</v>
      </c>
      <c r="D151" s="224" t="s">
        <v>165</v>
      </c>
      <c r="E151" s="225" t="s">
        <v>427</v>
      </c>
      <c r="F151" s="226" t="s">
        <v>428</v>
      </c>
      <c r="G151" s="226"/>
      <c r="H151" s="226"/>
      <c r="I151" s="226"/>
      <c r="J151" s="227" t="s">
        <v>216</v>
      </c>
      <c r="K151" s="228">
        <v>0.052999999999999998</v>
      </c>
      <c r="L151" s="229">
        <v>0</v>
      </c>
      <c r="M151" s="230"/>
      <c r="N151" s="231">
        <f>ROUND(L151*K151,2)</f>
        <v>0</v>
      </c>
      <c r="O151" s="231"/>
      <c r="P151" s="231"/>
      <c r="Q151" s="231"/>
      <c r="R151" s="51"/>
      <c r="T151" s="232" t="s">
        <v>23</v>
      </c>
      <c r="U151" s="59" t="s">
        <v>49</v>
      </c>
      <c r="V151" s="50"/>
      <c r="W151" s="233">
        <f>V151*K151</f>
        <v>0</v>
      </c>
      <c r="X151" s="233">
        <v>1.0530600000000001</v>
      </c>
      <c r="Y151" s="233">
        <f>X151*K151</f>
        <v>0</v>
      </c>
      <c r="Z151" s="233">
        <v>0</v>
      </c>
      <c r="AA151" s="234">
        <f>Z151*K151</f>
        <v>0</v>
      </c>
      <c r="AR151" s="24" t="s">
        <v>169</v>
      </c>
      <c r="AT151" s="24" t="s">
        <v>165</v>
      </c>
      <c r="AU151" s="24" t="s">
        <v>125</v>
      </c>
      <c r="AY151" s="24" t="s">
        <v>164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24" t="s">
        <v>25</v>
      </c>
      <c r="BK151" s="145">
        <f>ROUND(L151*K151,2)</f>
        <v>0</v>
      </c>
      <c r="BL151" s="24" t="s">
        <v>169</v>
      </c>
      <c r="BM151" s="24" t="s">
        <v>429</v>
      </c>
    </row>
    <row r="152" s="11" customFormat="1" ht="22.5" customHeight="1">
      <c r="B152" s="246"/>
      <c r="C152" s="247"/>
      <c r="D152" s="247"/>
      <c r="E152" s="248" t="s">
        <v>23</v>
      </c>
      <c r="F152" s="266" t="s">
        <v>430</v>
      </c>
      <c r="G152" s="267"/>
      <c r="H152" s="267"/>
      <c r="I152" s="267"/>
      <c r="J152" s="247"/>
      <c r="K152" s="250">
        <v>0.052617675000000003</v>
      </c>
      <c r="L152" s="247"/>
      <c r="M152" s="247"/>
      <c r="N152" s="247"/>
      <c r="O152" s="247"/>
      <c r="P152" s="247"/>
      <c r="Q152" s="247"/>
      <c r="R152" s="251"/>
      <c r="T152" s="252"/>
      <c r="U152" s="247"/>
      <c r="V152" s="247"/>
      <c r="W152" s="247"/>
      <c r="X152" s="247"/>
      <c r="Y152" s="247"/>
      <c r="Z152" s="247"/>
      <c r="AA152" s="253"/>
      <c r="AT152" s="254" t="s">
        <v>172</v>
      </c>
      <c r="AU152" s="254" t="s">
        <v>125</v>
      </c>
      <c r="AV152" s="11" t="s">
        <v>125</v>
      </c>
      <c r="AW152" s="11" t="s">
        <v>173</v>
      </c>
      <c r="AX152" s="11" t="s">
        <v>25</v>
      </c>
      <c r="AY152" s="254" t="s">
        <v>164</v>
      </c>
    </row>
    <row r="153" s="9" customFormat="1" ht="29.88" customHeight="1">
      <c r="B153" s="211"/>
      <c r="C153" s="212"/>
      <c r="D153" s="221" t="s">
        <v>138</v>
      </c>
      <c r="E153" s="221"/>
      <c r="F153" s="221"/>
      <c r="G153" s="221"/>
      <c r="H153" s="221"/>
      <c r="I153" s="221"/>
      <c r="J153" s="221"/>
      <c r="K153" s="221"/>
      <c r="L153" s="221"/>
      <c r="M153" s="221"/>
      <c r="N153" s="222">
        <f>BK153</f>
        <v>0</v>
      </c>
      <c r="O153" s="223"/>
      <c r="P153" s="223"/>
      <c r="Q153" s="223"/>
      <c r="R153" s="214"/>
      <c r="T153" s="215"/>
      <c r="U153" s="212"/>
      <c r="V153" s="212"/>
      <c r="W153" s="216">
        <f>W154+SUM(W155:W169)</f>
        <v>0</v>
      </c>
      <c r="X153" s="212"/>
      <c r="Y153" s="216">
        <f>Y154+SUM(Y155:Y169)</f>
        <v>0</v>
      </c>
      <c r="Z153" s="212"/>
      <c r="AA153" s="217">
        <f>AA154+SUM(AA155:AA169)</f>
        <v>0</v>
      </c>
      <c r="AR153" s="218" t="s">
        <v>25</v>
      </c>
      <c r="AT153" s="219" t="s">
        <v>83</v>
      </c>
      <c r="AU153" s="219" t="s">
        <v>25</v>
      </c>
      <c r="AY153" s="218" t="s">
        <v>164</v>
      </c>
      <c r="BK153" s="220">
        <f>BK154+SUM(BK155:BK169)</f>
        <v>0</v>
      </c>
    </row>
    <row r="154" s="1" customFormat="1" ht="44.25" customHeight="1">
      <c r="B154" s="49"/>
      <c r="C154" s="224" t="s">
        <v>213</v>
      </c>
      <c r="D154" s="224" t="s">
        <v>165</v>
      </c>
      <c r="E154" s="225" t="s">
        <v>431</v>
      </c>
      <c r="F154" s="226" t="s">
        <v>432</v>
      </c>
      <c r="G154" s="226"/>
      <c r="H154" s="226"/>
      <c r="I154" s="226"/>
      <c r="J154" s="227" t="s">
        <v>168</v>
      </c>
      <c r="K154" s="228">
        <v>24.323</v>
      </c>
      <c r="L154" s="229">
        <v>0</v>
      </c>
      <c r="M154" s="230"/>
      <c r="N154" s="231">
        <f>ROUND(L154*K154,2)</f>
        <v>0</v>
      </c>
      <c r="O154" s="231"/>
      <c r="P154" s="231"/>
      <c r="Q154" s="231"/>
      <c r="R154" s="51"/>
      <c r="T154" s="232" t="s">
        <v>23</v>
      </c>
      <c r="U154" s="59" t="s">
        <v>49</v>
      </c>
      <c r="V154" s="50"/>
      <c r="W154" s="233">
        <f>V154*K154</f>
        <v>0</v>
      </c>
      <c r="X154" s="233">
        <v>0.00012999999999999999</v>
      </c>
      <c r="Y154" s="233">
        <f>X154*K154</f>
        <v>0</v>
      </c>
      <c r="Z154" s="233">
        <v>0</v>
      </c>
      <c r="AA154" s="234">
        <f>Z154*K154</f>
        <v>0</v>
      </c>
      <c r="AR154" s="24" t="s">
        <v>169</v>
      </c>
      <c r="AT154" s="24" t="s">
        <v>165</v>
      </c>
      <c r="AU154" s="24" t="s">
        <v>125</v>
      </c>
      <c r="AY154" s="24" t="s">
        <v>164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24" t="s">
        <v>25</v>
      </c>
      <c r="BK154" s="145">
        <f>ROUND(L154*K154,2)</f>
        <v>0</v>
      </c>
      <c r="BL154" s="24" t="s">
        <v>169</v>
      </c>
      <c r="BM154" s="24" t="s">
        <v>433</v>
      </c>
    </row>
    <row r="155" s="11" customFormat="1" ht="22.5" customHeight="1">
      <c r="B155" s="246"/>
      <c r="C155" s="247"/>
      <c r="D155" s="247"/>
      <c r="E155" s="248" t="s">
        <v>23</v>
      </c>
      <c r="F155" s="266" t="s">
        <v>412</v>
      </c>
      <c r="G155" s="267"/>
      <c r="H155" s="267"/>
      <c r="I155" s="267"/>
      <c r="J155" s="247"/>
      <c r="K155" s="250">
        <v>24.322500000000002</v>
      </c>
      <c r="L155" s="247"/>
      <c r="M155" s="247"/>
      <c r="N155" s="247"/>
      <c r="O155" s="247"/>
      <c r="P155" s="247"/>
      <c r="Q155" s="247"/>
      <c r="R155" s="251"/>
      <c r="T155" s="252"/>
      <c r="U155" s="247"/>
      <c r="V155" s="247"/>
      <c r="W155" s="247"/>
      <c r="X155" s="247"/>
      <c r="Y155" s="247"/>
      <c r="Z155" s="247"/>
      <c r="AA155" s="253"/>
      <c r="AT155" s="254" t="s">
        <v>172</v>
      </c>
      <c r="AU155" s="254" t="s">
        <v>125</v>
      </c>
      <c r="AV155" s="11" t="s">
        <v>125</v>
      </c>
      <c r="AW155" s="11" t="s">
        <v>173</v>
      </c>
      <c r="AX155" s="11" t="s">
        <v>25</v>
      </c>
      <c r="AY155" s="254" t="s">
        <v>164</v>
      </c>
    </row>
    <row r="156" s="1" customFormat="1" ht="31.5" customHeight="1">
      <c r="B156" s="49"/>
      <c r="C156" s="224" t="s">
        <v>218</v>
      </c>
      <c r="D156" s="224" t="s">
        <v>165</v>
      </c>
      <c r="E156" s="225" t="s">
        <v>434</v>
      </c>
      <c r="F156" s="226" t="s">
        <v>435</v>
      </c>
      <c r="G156" s="226"/>
      <c r="H156" s="226"/>
      <c r="I156" s="226"/>
      <c r="J156" s="227" t="s">
        <v>421</v>
      </c>
      <c r="K156" s="228">
        <v>1.946</v>
      </c>
      <c r="L156" s="229">
        <v>0</v>
      </c>
      <c r="M156" s="230"/>
      <c r="N156" s="231">
        <f>ROUND(L156*K156,2)</f>
        <v>0</v>
      </c>
      <c r="O156" s="231"/>
      <c r="P156" s="231"/>
      <c r="Q156" s="231"/>
      <c r="R156" s="51"/>
      <c r="T156" s="232" t="s">
        <v>23</v>
      </c>
      <c r="U156" s="59" t="s">
        <v>49</v>
      </c>
      <c r="V156" s="50"/>
      <c r="W156" s="233">
        <f>V156*K156</f>
        <v>0</v>
      </c>
      <c r="X156" s="233">
        <v>0</v>
      </c>
      <c r="Y156" s="233">
        <f>X156*K156</f>
        <v>0</v>
      </c>
      <c r="Z156" s="233">
        <v>1.6000000000000001</v>
      </c>
      <c r="AA156" s="234">
        <f>Z156*K156</f>
        <v>0</v>
      </c>
      <c r="AR156" s="24" t="s">
        <v>169</v>
      </c>
      <c r="AT156" s="24" t="s">
        <v>165</v>
      </c>
      <c r="AU156" s="24" t="s">
        <v>125</v>
      </c>
      <c r="AY156" s="24" t="s">
        <v>164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24" t="s">
        <v>25</v>
      </c>
      <c r="BK156" s="145">
        <f>ROUND(L156*K156,2)</f>
        <v>0</v>
      </c>
      <c r="BL156" s="24" t="s">
        <v>169</v>
      </c>
      <c r="BM156" s="24" t="s">
        <v>436</v>
      </c>
    </row>
    <row r="157" s="11" customFormat="1" ht="22.5" customHeight="1">
      <c r="B157" s="246"/>
      <c r="C157" s="247"/>
      <c r="D157" s="247"/>
      <c r="E157" s="248" t="s">
        <v>23</v>
      </c>
      <c r="F157" s="266" t="s">
        <v>437</v>
      </c>
      <c r="G157" s="267"/>
      <c r="H157" s="267"/>
      <c r="I157" s="267"/>
      <c r="J157" s="247"/>
      <c r="K157" s="250">
        <v>1.9458</v>
      </c>
      <c r="L157" s="247"/>
      <c r="M157" s="247"/>
      <c r="N157" s="247"/>
      <c r="O157" s="247"/>
      <c r="P157" s="247"/>
      <c r="Q157" s="247"/>
      <c r="R157" s="251"/>
      <c r="T157" s="252"/>
      <c r="U157" s="247"/>
      <c r="V157" s="247"/>
      <c r="W157" s="247"/>
      <c r="X157" s="247"/>
      <c r="Y157" s="247"/>
      <c r="Z157" s="247"/>
      <c r="AA157" s="253"/>
      <c r="AT157" s="254" t="s">
        <v>172</v>
      </c>
      <c r="AU157" s="254" t="s">
        <v>125</v>
      </c>
      <c r="AV157" s="11" t="s">
        <v>125</v>
      </c>
      <c r="AW157" s="11" t="s">
        <v>173</v>
      </c>
      <c r="AX157" s="11" t="s">
        <v>25</v>
      </c>
      <c r="AY157" s="254" t="s">
        <v>164</v>
      </c>
    </row>
    <row r="158" s="1" customFormat="1" ht="22.5" customHeight="1">
      <c r="B158" s="49"/>
      <c r="C158" s="224" t="s">
        <v>30</v>
      </c>
      <c r="D158" s="224" t="s">
        <v>165</v>
      </c>
      <c r="E158" s="225" t="s">
        <v>438</v>
      </c>
      <c r="F158" s="226" t="s">
        <v>439</v>
      </c>
      <c r="G158" s="226"/>
      <c r="H158" s="226"/>
      <c r="I158" s="226"/>
      <c r="J158" s="227" t="s">
        <v>421</v>
      </c>
      <c r="K158" s="228">
        <v>6.0810000000000004</v>
      </c>
      <c r="L158" s="229">
        <v>0</v>
      </c>
      <c r="M158" s="230"/>
      <c r="N158" s="231">
        <f>ROUND(L158*K158,2)</f>
        <v>0</v>
      </c>
      <c r="O158" s="231"/>
      <c r="P158" s="231"/>
      <c r="Q158" s="231"/>
      <c r="R158" s="51"/>
      <c r="T158" s="232" t="s">
        <v>23</v>
      </c>
      <c r="U158" s="59" t="s">
        <v>49</v>
      </c>
      <c r="V158" s="50"/>
      <c r="W158" s="233">
        <f>V158*K158</f>
        <v>0</v>
      </c>
      <c r="X158" s="233">
        <v>0</v>
      </c>
      <c r="Y158" s="233">
        <f>X158*K158</f>
        <v>0</v>
      </c>
      <c r="Z158" s="233">
        <v>1.3999999999999999</v>
      </c>
      <c r="AA158" s="234">
        <f>Z158*K158</f>
        <v>0</v>
      </c>
      <c r="AR158" s="24" t="s">
        <v>169</v>
      </c>
      <c r="AT158" s="24" t="s">
        <v>165</v>
      </c>
      <c r="AU158" s="24" t="s">
        <v>125</v>
      </c>
      <c r="AY158" s="24" t="s">
        <v>164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24" t="s">
        <v>25</v>
      </c>
      <c r="BK158" s="145">
        <f>ROUND(L158*K158,2)</f>
        <v>0</v>
      </c>
      <c r="BL158" s="24" t="s">
        <v>169</v>
      </c>
      <c r="BM158" s="24" t="s">
        <v>440</v>
      </c>
    </row>
    <row r="159" s="11" customFormat="1" ht="22.5" customHeight="1">
      <c r="B159" s="246"/>
      <c r="C159" s="247"/>
      <c r="D159" s="247"/>
      <c r="E159" s="248" t="s">
        <v>23</v>
      </c>
      <c r="F159" s="266" t="s">
        <v>441</v>
      </c>
      <c r="G159" s="267"/>
      <c r="H159" s="267"/>
      <c r="I159" s="267"/>
      <c r="J159" s="247"/>
      <c r="K159" s="250">
        <v>6.0806250000000004</v>
      </c>
      <c r="L159" s="247"/>
      <c r="M159" s="247"/>
      <c r="N159" s="247"/>
      <c r="O159" s="247"/>
      <c r="P159" s="247"/>
      <c r="Q159" s="247"/>
      <c r="R159" s="251"/>
      <c r="T159" s="252"/>
      <c r="U159" s="247"/>
      <c r="V159" s="247"/>
      <c r="W159" s="247"/>
      <c r="X159" s="247"/>
      <c r="Y159" s="247"/>
      <c r="Z159" s="247"/>
      <c r="AA159" s="253"/>
      <c r="AT159" s="254" t="s">
        <v>172</v>
      </c>
      <c r="AU159" s="254" t="s">
        <v>125</v>
      </c>
      <c r="AV159" s="11" t="s">
        <v>125</v>
      </c>
      <c r="AW159" s="11" t="s">
        <v>173</v>
      </c>
      <c r="AX159" s="11" t="s">
        <v>25</v>
      </c>
      <c r="AY159" s="254" t="s">
        <v>164</v>
      </c>
    </row>
    <row r="160" s="1" customFormat="1" ht="31.5" customHeight="1">
      <c r="B160" s="49"/>
      <c r="C160" s="224" t="s">
        <v>225</v>
      </c>
      <c r="D160" s="224" t="s">
        <v>165</v>
      </c>
      <c r="E160" s="225" t="s">
        <v>442</v>
      </c>
      <c r="F160" s="226" t="s">
        <v>443</v>
      </c>
      <c r="G160" s="226"/>
      <c r="H160" s="226"/>
      <c r="I160" s="226"/>
      <c r="J160" s="227" t="s">
        <v>307</v>
      </c>
      <c r="K160" s="228">
        <v>13.949999999999999</v>
      </c>
      <c r="L160" s="229">
        <v>0</v>
      </c>
      <c r="M160" s="230"/>
      <c r="N160" s="231">
        <f>ROUND(L160*K160,2)</f>
        <v>0</v>
      </c>
      <c r="O160" s="231"/>
      <c r="P160" s="231"/>
      <c r="Q160" s="231"/>
      <c r="R160" s="51"/>
      <c r="T160" s="232" t="s">
        <v>23</v>
      </c>
      <c r="U160" s="59" t="s">
        <v>49</v>
      </c>
      <c r="V160" s="50"/>
      <c r="W160" s="233">
        <f>V160*K160</f>
        <v>0</v>
      </c>
      <c r="X160" s="233">
        <v>0</v>
      </c>
      <c r="Y160" s="233">
        <f>X160*K160</f>
        <v>0</v>
      </c>
      <c r="Z160" s="233">
        <v>0.082000000000000003</v>
      </c>
      <c r="AA160" s="234">
        <f>Z160*K160</f>
        <v>0</v>
      </c>
      <c r="AR160" s="24" t="s">
        <v>169</v>
      </c>
      <c r="AT160" s="24" t="s">
        <v>165</v>
      </c>
      <c r="AU160" s="24" t="s">
        <v>125</v>
      </c>
      <c r="AY160" s="24" t="s">
        <v>164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24" t="s">
        <v>25</v>
      </c>
      <c r="BK160" s="145">
        <f>ROUND(L160*K160,2)</f>
        <v>0</v>
      </c>
      <c r="BL160" s="24" t="s">
        <v>169</v>
      </c>
      <c r="BM160" s="24" t="s">
        <v>444</v>
      </c>
    </row>
    <row r="161" s="10" customFormat="1" ht="31.5" customHeight="1">
      <c r="B161" s="235"/>
      <c r="C161" s="236"/>
      <c r="D161" s="236"/>
      <c r="E161" s="237" t="s">
        <v>23</v>
      </c>
      <c r="F161" s="238" t="s">
        <v>445</v>
      </c>
      <c r="G161" s="239"/>
      <c r="H161" s="239"/>
      <c r="I161" s="239"/>
      <c r="J161" s="236"/>
      <c r="K161" s="240" t="s">
        <v>23</v>
      </c>
      <c r="L161" s="236"/>
      <c r="M161" s="236"/>
      <c r="N161" s="236"/>
      <c r="O161" s="236"/>
      <c r="P161" s="236"/>
      <c r="Q161" s="236"/>
      <c r="R161" s="241"/>
      <c r="T161" s="242"/>
      <c r="U161" s="236"/>
      <c r="V161" s="236"/>
      <c r="W161" s="236"/>
      <c r="X161" s="236"/>
      <c r="Y161" s="236"/>
      <c r="Z161" s="236"/>
      <c r="AA161" s="243"/>
      <c r="AT161" s="244" t="s">
        <v>172</v>
      </c>
      <c r="AU161" s="244" t="s">
        <v>125</v>
      </c>
      <c r="AV161" s="10" t="s">
        <v>25</v>
      </c>
      <c r="AW161" s="10" t="s">
        <v>173</v>
      </c>
      <c r="AX161" s="10" t="s">
        <v>84</v>
      </c>
      <c r="AY161" s="244" t="s">
        <v>164</v>
      </c>
    </row>
    <row r="162" s="11" customFormat="1" ht="22.5" customHeight="1">
      <c r="B162" s="246"/>
      <c r="C162" s="247"/>
      <c r="D162" s="247"/>
      <c r="E162" s="248" t="s">
        <v>23</v>
      </c>
      <c r="F162" s="249" t="s">
        <v>446</v>
      </c>
      <c r="G162" s="247"/>
      <c r="H162" s="247"/>
      <c r="I162" s="247"/>
      <c r="J162" s="247"/>
      <c r="K162" s="250">
        <v>13.949999999999999</v>
      </c>
      <c r="L162" s="247"/>
      <c r="M162" s="247"/>
      <c r="N162" s="247"/>
      <c r="O162" s="247"/>
      <c r="P162" s="247"/>
      <c r="Q162" s="247"/>
      <c r="R162" s="251"/>
      <c r="T162" s="252"/>
      <c r="U162" s="247"/>
      <c r="V162" s="247"/>
      <c r="W162" s="247"/>
      <c r="X162" s="247"/>
      <c r="Y162" s="247"/>
      <c r="Z162" s="247"/>
      <c r="AA162" s="253"/>
      <c r="AT162" s="254" t="s">
        <v>172</v>
      </c>
      <c r="AU162" s="254" t="s">
        <v>125</v>
      </c>
      <c r="AV162" s="11" t="s">
        <v>125</v>
      </c>
      <c r="AW162" s="11" t="s">
        <v>173</v>
      </c>
      <c r="AX162" s="11" t="s">
        <v>25</v>
      </c>
      <c r="AY162" s="254" t="s">
        <v>164</v>
      </c>
    </row>
    <row r="163" s="1" customFormat="1" ht="31.5" customHeight="1">
      <c r="B163" s="49"/>
      <c r="C163" s="224" t="s">
        <v>229</v>
      </c>
      <c r="D163" s="224" t="s">
        <v>165</v>
      </c>
      <c r="E163" s="225" t="s">
        <v>447</v>
      </c>
      <c r="F163" s="226" t="s">
        <v>448</v>
      </c>
      <c r="G163" s="226"/>
      <c r="H163" s="226"/>
      <c r="I163" s="226"/>
      <c r="J163" s="227" t="s">
        <v>216</v>
      </c>
      <c r="K163" s="228">
        <v>12.771000000000001</v>
      </c>
      <c r="L163" s="229">
        <v>0</v>
      </c>
      <c r="M163" s="230"/>
      <c r="N163" s="231">
        <f>ROUND(L163*K163,2)</f>
        <v>0</v>
      </c>
      <c r="O163" s="231"/>
      <c r="P163" s="231"/>
      <c r="Q163" s="231"/>
      <c r="R163" s="51"/>
      <c r="T163" s="232" t="s">
        <v>23</v>
      </c>
      <c r="U163" s="59" t="s">
        <v>49</v>
      </c>
      <c r="V163" s="50"/>
      <c r="W163" s="233">
        <f>V163*K163</f>
        <v>0</v>
      </c>
      <c r="X163" s="233">
        <v>0</v>
      </c>
      <c r="Y163" s="233">
        <f>X163*K163</f>
        <v>0</v>
      </c>
      <c r="Z163" s="233">
        <v>0</v>
      </c>
      <c r="AA163" s="234">
        <f>Z163*K163</f>
        <v>0</v>
      </c>
      <c r="AR163" s="24" t="s">
        <v>169</v>
      </c>
      <c r="AT163" s="24" t="s">
        <v>165</v>
      </c>
      <c r="AU163" s="24" t="s">
        <v>125</v>
      </c>
      <c r="AY163" s="24" t="s">
        <v>164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24" t="s">
        <v>25</v>
      </c>
      <c r="BK163" s="145">
        <f>ROUND(L163*K163,2)</f>
        <v>0</v>
      </c>
      <c r="BL163" s="24" t="s">
        <v>169</v>
      </c>
      <c r="BM163" s="24" t="s">
        <v>449</v>
      </c>
    </row>
    <row r="164" s="1" customFormat="1" ht="31.5" customHeight="1">
      <c r="B164" s="49"/>
      <c r="C164" s="224" t="s">
        <v>233</v>
      </c>
      <c r="D164" s="224" t="s">
        <v>165</v>
      </c>
      <c r="E164" s="225" t="s">
        <v>214</v>
      </c>
      <c r="F164" s="226" t="s">
        <v>215</v>
      </c>
      <c r="G164" s="226"/>
      <c r="H164" s="226"/>
      <c r="I164" s="226"/>
      <c r="J164" s="227" t="s">
        <v>216</v>
      </c>
      <c r="K164" s="228">
        <v>12.771000000000001</v>
      </c>
      <c r="L164" s="229">
        <v>0</v>
      </c>
      <c r="M164" s="230"/>
      <c r="N164" s="231">
        <f>ROUND(L164*K164,2)</f>
        <v>0</v>
      </c>
      <c r="O164" s="231"/>
      <c r="P164" s="231"/>
      <c r="Q164" s="231"/>
      <c r="R164" s="51"/>
      <c r="T164" s="232" t="s">
        <v>23</v>
      </c>
      <c r="U164" s="59" t="s">
        <v>49</v>
      </c>
      <c r="V164" s="50"/>
      <c r="W164" s="233">
        <f>V164*K164</f>
        <v>0</v>
      </c>
      <c r="X164" s="233">
        <v>0</v>
      </c>
      <c r="Y164" s="233">
        <f>X164*K164</f>
        <v>0</v>
      </c>
      <c r="Z164" s="233">
        <v>0</v>
      </c>
      <c r="AA164" s="234">
        <f>Z164*K164</f>
        <v>0</v>
      </c>
      <c r="AR164" s="24" t="s">
        <v>169</v>
      </c>
      <c r="AT164" s="24" t="s">
        <v>165</v>
      </c>
      <c r="AU164" s="24" t="s">
        <v>125</v>
      </c>
      <c r="AY164" s="24" t="s">
        <v>164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24" t="s">
        <v>25</v>
      </c>
      <c r="BK164" s="145">
        <f>ROUND(L164*K164,2)</f>
        <v>0</v>
      </c>
      <c r="BL164" s="24" t="s">
        <v>169</v>
      </c>
      <c r="BM164" s="24" t="s">
        <v>450</v>
      </c>
    </row>
    <row r="165" s="1" customFormat="1" ht="31.5" customHeight="1">
      <c r="B165" s="49"/>
      <c r="C165" s="224" t="s">
        <v>336</v>
      </c>
      <c r="D165" s="224" t="s">
        <v>165</v>
      </c>
      <c r="E165" s="225" t="s">
        <v>219</v>
      </c>
      <c r="F165" s="226" t="s">
        <v>451</v>
      </c>
      <c r="G165" s="226"/>
      <c r="H165" s="226"/>
      <c r="I165" s="226"/>
      <c r="J165" s="227" t="s">
        <v>216</v>
      </c>
      <c r="K165" s="228">
        <v>204.33600000000001</v>
      </c>
      <c r="L165" s="229">
        <v>0</v>
      </c>
      <c r="M165" s="230"/>
      <c r="N165" s="231">
        <f>ROUND(L165*K165,2)</f>
        <v>0</v>
      </c>
      <c r="O165" s="231"/>
      <c r="P165" s="231"/>
      <c r="Q165" s="231"/>
      <c r="R165" s="51"/>
      <c r="T165" s="232" t="s">
        <v>23</v>
      </c>
      <c r="U165" s="59" t="s">
        <v>49</v>
      </c>
      <c r="V165" s="50"/>
      <c r="W165" s="233">
        <f>V165*K165</f>
        <v>0</v>
      </c>
      <c r="X165" s="233">
        <v>0</v>
      </c>
      <c r="Y165" s="233">
        <f>X165*K165</f>
        <v>0</v>
      </c>
      <c r="Z165" s="233">
        <v>0</v>
      </c>
      <c r="AA165" s="234">
        <f>Z165*K165</f>
        <v>0</v>
      </c>
      <c r="AR165" s="24" t="s">
        <v>169</v>
      </c>
      <c r="AT165" s="24" t="s">
        <v>165</v>
      </c>
      <c r="AU165" s="24" t="s">
        <v>125</v>
      </c>
      <c r="AY165" s="24" t="s">
        <v>164</v>
      </c>
      <c r="BE165" s="145">
        <f>IF(U165="základní",N165,0)</f>
        <v>0</v>
      </c>
      <c r="BF165" s="145">
        <f>IF(U165="snížená",N165,0)</f>
        <v>0</v>
      </c>
      <c r="BG165" s="145">
        <f>IF(U165="zákl. přenesená",N165,0)</f>
        <v>0</v>
      </c>
      <c r="BH165" s="145">
        <f>IF(U165="sníž. přenesená",N165,0)</f>
        <v>0</v>
      </c>
      <c r="BI165" s="145">
        <f>IF(U165="nulová",N165,0)</f>
        <v>0</v>
      </c>
      <c r="BJ165" s="24" t="s">
        <v>25</v>
      </c>
      <c r="BK165" s="145">
        <f>ROUND(L165*K165,2)</f>
        <v>0</v>
      </c>
      <c r="BL165" s="24" t="s">
        <v>169</v>
      </c>
      <c r="BM165" s="24" t="s">
        <v>452</v>
      </c>
    </row>
    <row r="166" s="1" customFormat="1" ht="31.5" customHeight="1">
      <c r="B166" s="49"/>
      <c r="C166" s="224" t="s">
        <v>11</v>
      </c>
      <c r="D166" s="224" t="s">
        <v>165</v>
      </c>
      <c r="E166" s="225" t="s">
        <v>222</v>
      </c>
      <c r="F166" s="226" t="s">
        <v>223</v>
      </c>
      <c r="G166" s="226"/>
      <c r="H166" s="226"/>
      <c r="I166" s="226"/>
      <c r="J166" s="227" t="s">
        <v>216</v>
      </c>
      <c r="K166" s="228">
        <v>12.771000000000001</v>
      </c>
      <c r="L166" s="229">
        <v>0</v>
      </c>
      <c r="M166" s="230"/>
      <c r="N166" s="231">
        <f>ROUND(L166*K166,2)</f>
        <v>0</v>
      </c>
      <c r="O166" s="231"/>
      <c r="P166" s="231"/>
      <c r="Q166" s="231"/>
      <c r="R166" s="51"/>
      <c r="T166" s="232" t="s">
        <v>23</v>
      </c>
      <c r="U166" s="59" t="s">
        <v>49</v>
      </c>
      <c r="V166" s="50"/>
      <c r="W166" s="233">
        <f>V166*K166</f>
        <v>0</v>
      </c>
      <c r="X166" s="233">
        <v>0</v>
      </c>
      <c r="Y166" s="233">
        <f>X166*K166</f>
        <v>0</v>
      </c>
      <c r="Z166" s="233">
        <v>0</v>
      </c>
      <c r="AA166" s="234">
        <f>Z166*K166</f>
        <v>0</v>
      </c>
      <c r="AR166" s="24" t="s">
        <v>169</v>
      </c>
      <c r="AT166" s="24" t="s">
        <v>165</v>
      </c>
      <c r="AU166" s="24" t="s">
        <v>125</v>
      </c>
      <c r="AY166" s="24" t="s">
        <v>164</v>
      </c>
      <c r="BE166" s="145">
        <f>IF(U166="základní",N166,0)</f>
        <v>0</v>
      </c>
      <c r="BF166" s="145">
        <f>IF(U166="snížená",N166,0)</f>
        <v>0</v>
      </c>
      <c r="BG166" s="145">
        <f>IF(U166="zákl. přenesená",N166,0)</f>
        <v>0</v>
      </c>
      <c r="BH166" s="145">
        <f>IF(U166="sníž. přenesená",N166,0)</f>
        <v>0</v>
      </c>
      <c r="BI166" s="145">
        <f>IF(U166="nulová",N166,0)</f>
        <v>0</v>
      </c>
      <c r="BJ166" s="24" t="s">
        <v>25</v>
      </c>
      <c r="BK166" s="145">
        <f>ROUND(L166*K166,2)</f>
        <v>0</v>
      </c>
      <c r="BL166" s="24" t="s">
        <v>169</v>
      </c>
      <c r="BM166" s="24" t="s">
        <v>453</v>
      </c>
    </row>
    <row r="167" s="1" customFormat="1" ht="31.5" customHeight="1">
      <c r="B167" s="49"/>
      <c r="C167" s="224" t="s">
        <v>246</v>
      </c>
      <c r="D167" s="224" t="s">
        <v>165</v>
      </c>
      <c r="E167" s="225" t="s">
        <v>226</v>
      </c>
      <c r="F167" s="226" t="s">
        <v>227</v>
      </c>
      <c r="G167" s="226"/>
      <c r="H167" s="226"/>
      <c r="I167" s="226"/>
      <c r="J167" s="227" t="s">
        <v>216</v>
      </c>
      <c r="K167" s="228">
        <v>25.542000000000002</v>
      </c>
      <c r="L167" s="229">
        <v>0</v>
      </c>
      <c r="M167" s="230"/>
      <c r="N167" s="231">
        <f>ROUND(L167*K167,2)</f>
        <v>0</v>
      </c>
      <c r="O167" s="231"/>
      <c r="P167" s="231"/>
      <c r="Q167" s="231"/>
      <c r="R167" s="51"/>
      <c r="T167" s="232" t="s">
        <v>23</v>
      </c>
      <c r="U167" s="59" t="s">
        <v>49</v>
      </c>
      <c r="V167" s="50"/>
      <c r="W167" s="233">
        <f>V167*K167</f>
        <v>0</v>
      </c>
      <c r="X167" s="233">
        <v>0</v>
      </c>
      <c r="Y167" s="233">
        <f>X167*K167</f>
        <v>0</v>
      </c>
      <c r="Z167" s="233">
        <v>0</v>
      </c>
      <c r="AA167" s="234">
        <f>Z167*K167</f>
        <v>0</v>
      </c>
      <c r="AR167" s="24" t="s">
        <v>169</v>
      </c>
      <c r="AT167" s="24" t="s">
        <v>165</v>
      </c>
      <c r="AU167" s="24" t="s">
        <v>125</v>
      </c>
      <c r="AY167" s="24" t="s">
        <v>164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24" t="s">
        <v>25</v>
      </c>
      <c r="BK167" s="145">
        <f>ROUND(L167*K167,2)</f>
        <v>0</v>
      </c>
      <c r="BL167" s="24" t="s">
        <v>169</v>
      </c>
      <c r="BM167" s="24" t="s">
        <v>454</v>
      </c>
    </row>
    <row r="168" s="1" customFormat="1" ht="22.5" customHeight="1">
      <c r="B168" s="49"/>
      <c r="C168" s="224" t="s">
        <v>455</v>
      </c>
      <c r="D168" s="224" t="s">
        <v>165</v>
      </c>
      <c r="E168" s="225" t="s">
        <v>230</v>
      </c>
      <c r="F168" s="226" t="s">
        <v>231</v>
      </c>
      <c r="G168" s="226"/>
      <c r="H168" s="226"/>
      <c r="I168" s="226"/>
      <c r="J168" s="227" t="s">
        <v>216</v>
      </c>
      <c r="K168" s="228">
        <v>12.771000000000001</v>
      </c>
      <c r="L168" s="229">
        <v>0</v>
      </c>
      <c r="M168" s="230"/>
      <c r="N168" s="231">
        <f>ROUND(L168*K168,2)</f>
        <v>0</v>
      </c>
      <c r="O168" s="231"/>
      <c r="P168" s="231"/>
      <c r="Q168" s="231"/>
      <c r="R168" s="51"/>
      <c r="T168" s="232" t="s">
        <v>23</v>
      </c>
      <c r="U168" s="59" t="s">
        <v>49</v>
      </c>
      <c r="V168" s="50"/>
      <c r="W168" s="233">
        <f>V168*K168</f>
        <v>0</v>
      </c>
      <c r="X168" s="233">
        <v>0</v>
      </c>
      <c r="Y168" s="233">
        <f>X168*K168</f>
        <v>0</v>
      </c>
      <c r="Z168" s="233">
        <v>0</v>
      </c>
      <c r="AA168" s="234">
        <f>Z168*K168</f>
        <v>0</v>
      </c>
      <c r="AR168" s="24" t="s">
        <v>169</v>
      </c>
      <c r="AT168" s="24" t="s">
        <v>165</v>
      </c>
      <c r="AU168" s="24" t="s">
        <v>125</v>
      </c>
      <c r="AY168" s="24" t="s">
        <v>164</v>
      </c>
      <c r="BE168" s="145">
        <f>IF(U168="základní",N168,0)</f>
        <v>0</v>
      </c>
      <c r="BF168" s="145">
        <f>IF(U168="snížená",N168,0)</f>
        <v>0</v>
      </c>
      <c r="BG168" s="145">
        <f>IF(U168="zákl. přenesená",N168,0)</f>
        <v>0</v>
      </c>
      <c r="BH168" s="145">
        <f>IF(U168="sníž. přenesená",N168,0)</f>
        <v>0</v>
      </c>
      <c r="BI168" s="145">
        <f>IF(U168="nulová",N168,0)</f>
        <v>0</v>
      </c>
      <c r="BJ168" s="24" t="s">
        <v>25</v>
      </c>
      <c r="BK168" s="145">
        <f>ROUND(L168*K168,2)</f>
        <v>0</v>
      </c>
      <c r="BL168" s="24" t="s">
        <v>169</v>
      </c>
      <c r="BM168" s="24" t="s">
        <v>456</v>
      </c>
    </row>
    <row r="169" s="9" customFormat="1" ht="22.32" customHeight="1">
      <c r="B169" s="211"/>
      <c r="C169" s="212"/>
      <c r="D169" s="221" t="s">
        <v>139</v>
      </c>
      <c r="E169" s="221"/>
      <c r="F169" s="221"/>
      <c r="G169" s="221"/>
      <c r="H169" s="221"/>
      <c r="I169" s="221"/>
      <c r="J169" s="221"/>
      <c r="K169" s="221"/>
      <c r="L169" s="221"/>
      <c r="M169" s="221"/>
      <c r="N169" s="264">
        <f>BK169</f>
        <v>0</v>
      </c>
      <c r="O169" s="265"/>
      <c r="P169" s="265"/>
      <c r="Q169" s="265"/>
      <c r="R169" s="214"/>
      <c r="T169" s="215"/>
      <c r="U169" s="212"/>
      <c r="V169" s="212"/>
      <c r="W169" s="216">
        <f>W170</f>
        <v>0</v>
      </c>
      <c r="X169" s="212"/>
      <c r="Y169" s="216">
        <f>Y170</f>
        <v>0</v>
      </c>
      <c r="Z169" s="212"/>
      <c r="AA169" s="217">
        <f>AA170</f>
        <v>0</v>
      </c>
      <c r="AR169" s="218" t="s">
        <v>25</v>
      </c>
      <c r="AT169" s="219" t="s">
        <v>83</v>
      </c>
      <c r="AU169" s="219" t="s">
        <v>125</v>
      </c>
      <c r="AY169" s="218" t="s">
        <v>164</v>
      </c>
      <c r="BK169" s="220">
        <f>BK170</f>
        <v>0</v>
      </c>
    </row>
    <row r="170" s="1" customFormat="1" ht="31.5" customHeight="1">
      <c r="B170" s="49"/>
      <c r="C170" s="224" t="s">
        <v>457</v>
      </c>
      <c r="D170" s="224" t="s">
        <v>165</v>
      </c>
      <c r="E170" s="225" t="s">
        <v>234</v>
      </c>
      <c r="F170" s="226" t="s">
        <v>235</v>
      </c>
      <c r="G170" s="226"/>
      <c r="H170" s="226"/>
      <c r="I170" s="226"/>
      <c r="J170" s="227" t="s">
        <v>216</v>
      </c>
      <c r="K170" s="228">
        <v>3.6709999999999998</v>
      </c>
      <c r="L170" s="229">
        <v>0</v>
      </c>
      <c r="M170" s="230"/>
      <c r="N170" s="231">
        <f>ROUND(L170*K170,2)</f>
        <v>0</v>
      </c>
      <c r="O170" s="231"/>
      <c r="P170" s="231"/>
      <c r="Q170" s="231"/>
      <c r="R170" s="51"/>
      <c r="T170" s="232" t="s">
        <v>23</v>
      </c>
      <c r="U170" s="59" t="s">
        <v>49</v>
      </c>
      <c r="V170" s="50"/>
      <c r="W170" s="233">
        <f>V170*K170</f>
        <v>0</v>
      </c>
      <c r="X170" s="233">
        <v>0</v>
      </c>
      <c r="Y170" s="233">
        <f>X170*K170</f>
        <v>0</v>
      </c>
      <c r="Z170" s="233">
        <v>0</v>
      </c>
      <c r="AA170" s="234">
        <f>Z170*K170</f>
        <v>0</v>
      </c>
      <c r="AR170" s="24" t="s">
        <v>169</v>
      </c>
      <c r="AT170" s="24" t="s">
        <v>165</v>
      </c>
      <c r="AU170" s="24" t="s">
        <v>192</v>
      </c>
      <c r="AY170" s="24" t="s">
        <v>164</v>
      </c>
      <c r="BE170" s="145">
        <f>IF(U170="základní",N170,0)</f>
        <v>0</v>
      </c>
      <c r="BF170" s="145">
        <f>IF(U170="snížená",N170,0)</f>
        <v>0</v>
      </c>
      <c r="BG170" s="145">
        <f>IF(U170="zákl. přenesená",N170,0)</f>
        <v>0</v>
      </c>
      <c r="BH170" s="145">
        <f>IF(U170="sníž. přenesená",N170,0)</f>
        <v>0</v>
      </c>
      <c r="BI170" s="145">
        <f>IF(U170="nulová",N170,0)</f>
        <v>0</v>
      </c>
      <c r="BJ170" s="24" t="s">
        <v>25</v>
      </c>
      <c r="BK170" s="145">
        <f>ROUND(L170*K170,2)</f>
        <v>0</v>
      </c>
      <c r="BL170" s="24" t="s">
        <v>169</v>
      </c>
      <c r="BM170" s="24" t="s">
        <v>458</v>
      </c>
    </row>
    <row r="171" s="9" customFormat="1" ht="37.44" customHeight="1">
      <c r="B171" s="211"/>
      <c r="C171" s="212"/>
      <c r="D171" s="213" t="s">
        <v>240</v>
      </c>
      <c r="E171" s="213"/>
      <c r="F171" s="213"/>
      <c r="G171" s="213"/>
      <c r="H171" s="213"/>
      <c r="I171" s="213"/>
      <c r="J171" s="213"/>
      <c r="K171" s="213"/>
      <c r="L171" s="213"/>
      <c r="M171" s="213"/>
      <c r="N171" s="287">
        <f>BK171</f>
        <v>0</v>
      </c>
      <c r="O171" s="288"/>
      <c r="P171" s="288"/>
      <c r="Q171" s="288"/>
      <c r="R171" s="214"/>
      <c r="T171" s="215"/>
      <c r="U171" s="212"/>
      <c r="V171" s="212"/>
      <c r="W171" s="216">
        <f>W172+W180+W187+W209+W226+W230+W239+W251</f>
        <v>0</v>
      </c>
      <c r="X171" s="212"/>
      <c r="Y171" s="216">
        <f>Y172+Y180+Y187+Y209+Y226+Y230+Y239+Y251</f>
        <v>0</v>
      </c>
      <c r="Z171" s="212"/>
      <c r="AA171" s="217">
        <f>AA172+AA180+AA187+AA209+AA226+AA230+AA239+AA251</f>
        <v>0</v>
      </c>
      <c r="AR171" s="218" t="s">
        <v>125</v>
      </c>
      <c r="AT171" s="219" t="s">
        <v>83</v>
      </c>
      <c r="AU171" s="219" t="s">
        <v>84</v>
      </c>
      <c r="AY171" s="218" t="s">
        <v>164</v>
      </c>
      <c r="BK171" s="220">
        <f>BK172+BK180+BK187+BK209+BK226+BK230+BK239+BK251</f>
        <v>0</v>
      </c>
    </row>
    <row r="172" s="9" customFormat="1" ht="19.92" customHeight="1">
      <c r="B172" s="211"/>
      <c r="C172" s="212"/>
      <c r="D172" s="221" t="s">
        <v>395</v>
      </c>
      <c r="E172" s="221"/>
      <c r="F172" s="221"/>
      <c r="G172" s="221"/>
      <c r="H172" s="221"/>
      <c r="I172" s="221"/>
      <c r="J172" s="221"/>
      <c r="K172" s="221"/>
      <c r="L172" s="221"/>
      <c r="M172" s="221"/>
      <c r="N172" s="222">
        <f>BK172</f>
        <v>0</v>
      </c>
      <c r="O172" s="223"/>
      <c r="P172" s="223"/>
      <c r="Q172" s="223"/>
      <c r="R172" s="214"/>
      <c r="T172" s="215"/>
      <c r="U172" s="212"/>
      <c r="V172" s="212"/>
      <c r="W172" s="216">
        <f>SUM(W173:W179)</f>
        <v>0</v>
      </c>
      <c r="X172" s="212"/>
      <c r="Y172" s="216">
        <f>SUM(Y173:Y179)</f>
        <v>0</v>
      </c>
      <c r="Z172" s="212"/>
      <c r="AA172" s="217">
        <f>SUM(AA173:AA179)</f>
        <v>0</v>
      </c>
      <c r="AR172" s="218" t="s">
        <v>125</v>
      </c>
      <c r="AT172" s="219" t="s">
        <v>83</v>
      </c>
      <c r="AU172" s="219" t="s">
        <v>25</v>
      </c>
      <c r="AY172" s="218" t="s">
        <v>164</v>
      </c>
      <c r="BK172" s="220">
        <f>SUM(BK173:BK179)</f>
        <v>0</v>
      </c>
    </row>
    <row r="173" s="1" customFormat="1" ht="31.5" customHeight="1">
      <c r="B173" s="49"/>
      <c r="C173" s="224" t="s">
        <v>459</v>
      </c>
      <c r="D173" s="224" t="s">
        <v>165</v>
      </c>
      <c r="E173" s="225" t="s">
        <v>460</v>
      </c>
      <c r="F173" s="226" t="s">
        <v>461</v>
      </c>
      <c r="G173" s="226"/>
      <c r="H173" s="226"/>
      <c r="I173" s="226"/>
      <c r="J173" s="227" t="s">
        <v>168</v>
      </c>
      <c r="K173" s="228">
        <v>24.323</v>
      </c>
      <c r="L173" s="229">
        <v>0</v>
      </c>
      <c r="M173" s="230"/>
      <c r="N173" s="231">
        <f>ROUND(L173*K173,2)</f>
        <v>0</v>
      </c>
      <c r="O173" s="231"/>
      <c r="P173" s="231"/>
      <c r="Q173" s="231"/>
      <c r="R173" s="51"/>
      <c r="T173" s="232" t="s">
        <v>23</v>
      </c>
      <c r="U173" s="59" t="s">
        <v>49</v>
      </c>
      <c r="V173" s="50"/>
      <c r="W173" s="233">
        <f>V173*K173</f>
        <v>0</v>
      </c>
      <c r="X173" s="233">
        <v>0.0033</v>
      </c>
      <c r="Y173" s="233">
        <f>X173*K173</f>
        <v>0</v>
      </c>
      <c r="Z173" s="233">
        <v>0</v>
      </c>
      <c r="AA173" s="234">
        <f>Z173*K173</f>
        <v>0</v>
      </c>
      <c r="AR173" s="24" t="s">
        <v>246</v>
      </c>
      <c r="AT173" s="24" t="s">
        <v>165</v>
      </c>
      <c r="AU173" s="24" t="s">
        <v>125</v>
      </c>
      <c r="AY173" s="24" t="s">
        <v>164</v>
      </c>
      <c r="BE173" s="145">
        <f>IF(U173="základní",N173,0)</f>
        <v>0</v>
      </c>
      <c r="BF173" s="145">
        <f>IF(U173="snížená",N173,0)</f>
        <v>0</v>
      </c>
      <c r="BG173" s="145">
        <f>IF(U173="zákl. přenesená",N173,0)</f>
        <v>0</v>
      </c>
      <c r="BH173" s="145">
        <f>IF(U173="sníž. přenesená",N173,0)</f>
        <v>0</v>
      </c>
      <c r="BI173" s="145">
        <f>IF(U173="nulová",N173,0)</f>
        <v>0</v>
      </c>
      <c r="BJ173" s="24" t="s">
        <v>25</v>
      </c>
      <c r="BK173" s="145">
        <f>ROUND(L173*K173,2)</f>
        <v>0</v>
      </c>
      <c r="BL173" s="24" t="s">
        <v>246</v>
      </c>
      <c r="BM173" s="24" t="s">
        <v>462</v>
      </c>
    </row>
    <row r="174" s="11" customFormat="1" ht="22.5" customHeight="1">
      <c r="B174" s="246"/>
      <c r="C174" s="247"/>
      <c r="D174" s="247"/>
      <c r="E174" s="248" t="s">
        <v>23</v>
      </c>
      <c r="F174" s="266" t="s">
        <v>412</v>
      </c>
      <c r="G174" s="267"/>
      <c r="H174" s="267"/>
      <c r="I174" s="267"/>
      <c r="J174" s="247"/>
      <c r="K174" s="250">
        <v>24.322500000000002</v>
      </c>
      <c r="L174" s="247"/>
      <c r="M174" s="247"/>
      <c r="N174" s="247"/>
      <c r="O174" s="247"/>
      <c r="P174" s="247"/>
      <c r="Q174" s="247"/>
      <c r="R174" s="251"/>
      <c r="T174" s="252"/>
      <c r="U174" s="247"/>
      <c r="V174" s="247"/>
      <c r="W174" s="247"/>
      <c r="X174" s="247"/>
      <c r="Y174" s="247"/>
      <c r="Z174" s="247"/>
      <c r="AA174" s="253"/>
      <c r="AT174" s="254" t="s">
        <v>172</v>
      </c>
      <c r="AU174" s="254" t="s">
        <v>125</v>
      </c>
      <c r="AV174" s="11" t="s">
        <v>125</v>
      </c>
      <c r="AW174" s="11" t="s">
        <v>173</v>
      </c>
      <c r="AX174" s="11" t="s">
        <v>25</v>
      </c>
      <c r="AY174" s="254" t="s">
        <v>164</v>
      </c>
    </row>
    <row r="175" s="1" customFormat="1" ht="44.25" customHeight="1">
      <c r="B175" s="49"/>
      <c r="C175" s="224" t="s">
        <v>463</v>
      </c>
      <c r="D175" s="224" t="s">
        <v>165</v>
      </c>
      <c r="E175" s="225" t="s">
        <v>464</v>
      </c>
      <c r="F175" s="226" t="s">
        <v>465</v>
      </c>
      <c r="G175" s="226"/>
      <c r="H175" s="226"/>
      <c r="I175" s="226"/>
      <c r="J175" s="227" t="s">
        <v>307</v>
      </c>
      <c r="K175" s="228">
        <v>8.5500000000000007</v>
      </c>
      <c r="L175" s="229">
        <v>0</v>
      </c>
      <c r="M175" s="230"/>
      <c r="N175" s="231">
        <f>ROUND(L175*K175,2)</f>
        <v>0</v>
      </c>
      <c r="O175" s="231"/>
      <c r="P175" s="231"/>
      <c r="Q175" s="231"/>
      <c r="R175" s="51"/>
      <c r="T175" s="232" t="s">
        <v>23</v>
      </c>
      <c r="U175" s="59" t="s">
        <v>49</v>
      </c>
      <c r="V175" s="50"/>
      <c r="W175" s="233">
        <f>V175*K175</f>
        <v>0</v>
      </c>
      <c r="X175" s="233">
        <v>0.001</v>
      </c>
      <c r="Y175" s="233">
        <f>X175*K175</f>
        <v>0</v>
      </c>
      <c r="Z175" s="233">
        <v>0</v>
      </c>
      <c r="AA175" s="234">
        <f>Z175*K175</f>
        <v>0</v>
      </c>
      <c r="AR175" s="24" t="s">
        <v>246</v>
      </c>
      <c r="AT175" s="24" t="s">
        <v>165</v>
      </c>
      <c r="AU175" s="24" t="s">
        <v>125</v>
      </c>
      <c r="AY175" s="24" t="s">
        <v>164</v>
      </c>
      <c r="BE175" s="145">
        <f>IF(U175="základní",N175,0)</f>
        <v>0</v>
      </c>
      <c r="BF175" s="145">
        <f>IF(U175="snížená",N175,0)</f>
        <v>0</v>
      </c>
      <c r="BG175" s="145">
        <f>IF(U175="zákl. přenesená",N175,0)</f>
        <v>0</v>
      </c>
      <c r="BH175" s="145">
        <f>IF(U175="sníž. přenesená",N175,0)</f>
        <v>0</v>
      </c>
      <c r="BI175" s="145">
        <f>IF(U175="nulová",N175,0)</f>
        <v>0</v>
      </c>
      <c r="BJ175" s="24" t="s">
        <v>25</v>
      </c>
      <c r="BK175" s="145">
        <f>ROUND(L175*K175,2)</f>
        <v>0</v>
      </c>
      <c r="BL175" s="24" t="s">
        <v>246</v>
      </c>
      <c r="BM175" s="24" t="s">
        <v>466</v>
      </c>
    </row>
    <row r="176" s="11" customFormat="1" ht="22.5" customHeight="1">
      <c r="B176" s="246"/>
      <c r="C176" s="247"/>
      <c r="D176" s="247"/>
      <c r="E176" s="248" t="s">
        <v>23</v>
      </c>
      <c r="F176" s="266" t="s">
        <v>467</v>
      </c>
      <c r="G176" s="267"/>
      <c r="H176" s="267"/>
      <c r="I176" s="267"/>
      <c r="J176" s="247"/>
      <c r="K176" s="250">
        <v>8.5500000000000007</v>
      </c>
      <c r="L176" s="247"/>
      <c r="M176" s="247"/>
      <c r="N176" s="247"/>
      <c r="O176" s="247"/>
      <c r="P176" s="247"/>
      <c r="Q176" s="247"/>
      <c r="R176" s="251"/>
      <c r="T176" s="252"/>
      <c r="U176" s="247"/>
      <c r="V176" s="247"/>
      <c r="W176" s="247"/>
      <c r="X176" s="247"/>
      <c r="Y176" s="247"/>
      <c r="Z176" s="247"/>
      <c r="AA176" s="253"/>
      <c r="AT176" s="254" t="s">
        <v>172</v>
      </c>
      <c r="AU176" s="254" t="s">
        <v>125</v>
      </c>
      <c r="AV176" s="11" t="s">
        <v>125</v>
      </c>
      <c r="AW176" s="11" t="s">
        <v>173</v>
      </c>
      <c r="AX176" s="11" t="s">
        <v>25</v>
      </c>
      <c r="AY176" s="254" t="s">
        <v>164</v>
      </c>
    </row>
    <row r="177" s="1" customFormat="1" ht="31.5" customHeight="1">
      <c r="B177" s="49"/>
      <c r="C177" s="224" t="s">
        <v>10</v>
      </c>
      <c r="D177" s="224" t="s">
        <v>165</v>
      </c>
      <c r="E177" s="225" t="s">
        <v>468</v>
      </c>
      <c r="F177" s="226" t="s">
        <v>469</v>
      </c>
      <c r="G177" s="226"/>
      <c r="H177" s="226"/>
      <c r="I177" s="226"/>
      <c r="J177" s="227" t="s">
        <v>168</v>
      </c>
      <c r="K177" s="228">
        <v>0.85499999999999998</v>
      </c>
      <c r="L177" s="229">
        <v>0</v>
      </c>
      <c r="M177" s="230"/>
      <c r="N177" s="231">
        <f>ROUND(L177*K177,2)</f>
        <v>0</v>
      </c>
      <c r="O177" s="231"/>
      <c r="P177" s="231"/>
      <c r="Q177" s="231"/>
      <c r="R177" s="51"/>
      <c r="T177" s="232" t="s">
        <v>23</v>
      </c>
      <c r="U177" s="59" t="s">
        <v>49</v>
      </c>
      <c r="V177" s="50"/>
      <c r="W177" s="233">
        <f>V177*K177</f>
        <v>0</v>
      </c>
      <c r="X177" s="233">
        <v>0.0033</v>
      </c>
      <c r="Y177" s="233">
        <f>X177*K177</f>
        <v>0</v>
      </c>
      <c r="Z177" s="233">
        <v>0</v>
      </c>
      <c r="AA177" s="234">
        <f>Z177*K177</f>
        <v>0</v>
      </c>
      <c r="AR177" s="24" t="s">
        <v>246</v>
      </c>
      <c r="AT177" s="24" t="s">
        <v>165</v>
      </c>
      <c r="AU177" s="24" t="s">
        <v>125</v>
      </c>
      <c r="AY177" s="24" t="s">
        <v>164</v>
      </c>
      <c r="BE177" s="145">
        <f>IF(U177="základní",N177,0)</f>
        <v>0</v>
      </c>
      <c r="BF177" s="145">
        <f>IF(U177="snížená",N177,0)</f>
        <v>0</v>
      </c>
      <c r="BG177" s="145">
        <f>IF(U177="zákl. přenesená",N177,0)</f>
        <v>0</v>
      </c>
      <c r="BH177" s="145">
        <f>IF(U177="sníž. přenesená",N177,0)</f>
        <v>0</v>
      </c>
      <c r="BI177" s="145">
        <f>IF(U177="nulová",N177,0)</f>
        <v>0</v>
      </c>
      <c r="BJ177" s="24" t="s">
        <v>25</v>
      </c>
      <c r="BK177" s="145">
        <f>ROUND(L177*K177,2)</f>
        <v>0</v>
      </c>
      <c r="BL177" s="24" t="s">
        <v>246</v>
      </c>
      <c r="BM177" s="24" t="s">
        <v>470</v>
      </c>
    </row>
    <row r="178" s="11" customFormat="1" ht="22.5" customHeight="1">
      <c r="B178" s="246"/>
      <c r="C178" s="247"/>
      <c r="D178" s="247"/>
      <c r="E178" s="248" t="s">
        <v>23</v>
      </c>
      <c r="F178" s="266" t="s">
        <v>471</v>
      </c>
      <c r="G178" s="267"/>
      <c r="H178" s="267"/>
      <c r="I178" s="267"/>
      <c r="J178" s="247"/>
      <c r="K178" s="250">
        <v>0.85499999999999998</v>
      </c>
      <c r="L178" s="247"/>
      <c r="M178" s="247"/>
      <c r="N178" s="247"/>
      <c r="O178" s="247"/>
      <c r="P178" s="247"/>
      <c r="Q178" s="247"/>
      <c r="R178" s="251"/>
      <c r="T178" s="252"/>
      <c r="U178" s="247"/>
      <c r="V178" s="247"/>
      <c r="W178" s="247"/>
      <c r="X178" s="247"/>
      <c r="Y178" s="247"/>
      <c r="Z178" s="247"/>
      <c r="AA178" s="253"/>
      <c r="AT178" s="254" t="s">
        <v>172</v>
      </c>
      <c r="AU178" s="254" t="s">
        <v>125</v>
      </c>
      <c r="AV178" s="11" t="s">
        <v>125</v>
      </c>
      <c r="AW178" s="11" t="s">
        <v>173</v>
      </c>
      <c r="AX178" s="11" t="s">
        <v>25</v>
      </c>
      <c r="AY178" s="254" t="s">
        <v>164</v>
      </c>
    </row>
    <row r="179" s="1" customFormat="1" ht="31.5" customHeight="1">
      <c r="B179" s="49"/>
      <c r="C179" s="224" t="s">
        <v>472</v>
      </c>
      <c r="D179" s="224" t="s">
        <v>165</v>
      </c>
      <c r="E179" s="225" t="s">
        <v>473</v>
      </c>
      <c r="F179" s="226" t="s">
        <v>474</v>
      </c>
      <c r="G179" s="226"/>
      <c r="H179" s="226"/>
      <c r="I179" s="226"/>
      <c r="J179" s="227" t="s">
        <v>216</v>
      </c>
      <c r="K179" s="228">
        <v>0.091999999999999998</v>
      </c>
      <c r="L179" s="229">
        <v>0</v>
      </c>
      <c r="M179" s="230"/>
      <c r="N179" s="231">
        <f>ROUND(L179*K179,2)</f>
        <v>0</v>
      </c>
      <c r="O179" s="231"/>
      <c r="P179" s="231"/>
      <c r="Q179" s="231"/>
      <c r="R179" s="51"/>
      <c r="T179" s="232" t="s">
        <v>23</v>
      </c>
      <c r="U179" s="59" t="s">
        <v>49</v>
      </c>
      <c r="V179" s="50"/>
      <c r="W179" s="233">
        <f>V179*K179</f>
        <v>0</v>
      </c>
      <c r="X179" s="233">
        <v>0</v>
      </c>
      <c r="Y179" s="233">
        <f>X179*K179</f>
        <v>0</v>
      </c>
      <c r="Z179" s="233">
        <v>0</v>
      </c>
      <c r="AA179" s="234">
        <f>Z179*K179</f>
        <v>0</v>
      </c>
      <c r="AR179" s="24" t="s">
        <v>246</v>
      </c>
      <c r="AT179" s="24" t="s">
        <v>165</v>
      </c>
      <c r="AU179" s="24" t="s">
        <v>125</v>
      </c>
      <c r="AY179" s="24" t="s">
        <v>164</v>
      </c>
      <c r="BE179" s="145">
        <f>IF(U179="základní",N179,0)</f>
        <v>0</v>
      </c>
      <c r="BF179" s="145">
        <f>IF(U179="snížená",N179,0)</f>
        <v>0</v>
      </c>
      <c r="BG179" s="145">
        <f>IF(U179="zákl. přenesená",N179,0)</f>
        <v>0</v>
      </c>
      <c r="BH179" s="145">
        <f>IF(U179="sníž. přenesená",N179,0)</f>
        <v>0</v>
      </c>
      <c r="BI179" s="145">
        <f>IF(U179="nulová",N179,0)</f>
        <v>0</v>
      </c>
      <c r="BJ179" s="24" t="s">
        <v>25</v>
      </c>
      <c r="BK179" s="145">
        <f>ROUND(L179*K179,2)</f>
        <v>0</v>
      </c>
      <c r="BL179" s="24" t="s">
        <v>246</v>
      </c>
      <c r="BM179" s="24" t="s">
        <v>475</v>
      </c>
    </row>
    <row r="180" s="9" customFormat="1" ht="29.88" customHeight="1">
      <c r="B180" s="211"/>
      <c r="C180" s="212"/>
      <c r="D180" s="221" t="s">
        <v>396</v>
      </c>
      <c r="E180" s="221"/>
      <c r="F180" s="221"/>
      <c r="G180" s="221"/>
      <c r="H180" s="221"/>
      <c r="I180" s="221"/>
      <c r="J180" s="221"/>
      <c r="K180" s="221"/>
      <c r="L180" s="221"/>
      <c r="M180" s="221"/>
      <c r="N180" s="264">
        <f>BK180</f>
        <v>0</v>
      </c>
      <c r="O180" s="265"/>
      <c r="P180" s="265"/>
      <c r="Q180" s="265"/>
      <c r="R180" s="214"/>
      <c r="T180" s="215"/>
      <c r="U180" s="212"/>
      <c r="V180" s="212"/>
      <c r="W180" s="216">
        <f>SUM(W181:W186)</f>
        <v>0</v>
      </c>
      <c r="X180" s="212"/>
      <c r="Y180" s="216">
        <f>SUM(Y181:Y186)</f>
        <v>0</v>
      </c>
      <c r="Z180" s="212"/>
      <c r="AA180" s="217">
        <f>SUM(AA181:AA186)</f>
        <v>0</v>
      </c>
      <c r="AR180" s="218" t="s">
        <v>125</v>
      </c>
      <c r="AT180" s="219" t="s">
        <v>83</v>
      </c>
      <c r="AU180" s="219" t="s">
        <v>25</v>
      </c>
      <c r="AY180" s="218" t="s">
        <v>164</v>
      </c>
      <c r="BK180" s="220">
        <f>SUM(BK181:BK186)</f>
        <v>0</v>
      </c>
    </row>
    <row r="181" s="1" customFormat="1" ht="31.5" customHeight="1">
      <c r="B181" s="49"/>
      <c r="C181" s="224" t="s">
        <v>476</v>
      </c>
      <c r="D181" s="224" t="s">
        <v>165</v>
      </c>
      <c r="E181" s="225" t="s">
        <v>477</v>
      </c>
      <c r="F181" s="226" t="s">
        <v>478</v>
      </c>
      <c r="G181" s="226"/>
      <c r="H181" s="226"/>
      <c r="I181" s="226"/>
      <c r="J181" s="227" t="s">
        <v>168</v>
      </c>
      <c r="K181" s="228">
        <v>24.323</v>
      </c>
      <c r="L181" s="229">
        <v>0</v>
      </c>
      <c r="M181" s="230"/>
      <c r="N181" s="231">
        <f>ROUND(L181*K181,2)</f>
        <v>0</v>
      </c>
      <c r="O181" s="231"/>
      <c r="P181" s="231"/>
      <c r="Q181" s="231"/>
      <c r="R181" s="51"/>
      <c r="T181" s="232" t="s">
        <v>23</v>
      </c>
      <c r="U181" s="59" t="s">
        <v>49</v>
      </c>
      <c r="V181" s="50"/>
      <c r="W181" s="233">
        <f>V181*K181</f>
        <v>0</v>
      </c>
      <c r="X181" s="233">
        <v>0</v>
      </c>
      <c r="Y181" s="233">
        <f>X181*K181</f>
        <v>0</v>
      </c>
      <c r="Z181" s="233">
        <v>0</v>
      </c>
      <c r="AA181" s="234">
        <f>Z181*K181</f>
        <v>0</v>
      </c>
      <c r="AR181" s="24" t="s">
        <v>246</v>
      </c>
      <c r="AT181" s="24" t="s">
        <v>165</v>
      </c>
      <c r="AU181" s="24" t="s">
        <v>125</v>
      </c>
      <c r="AY181" s="24" t="s">
        <v>164</v>
      </c>
      <c r="BE181" s="145">
        <f>IF(U181="základní",N181,0)</f>
        <v>0</v>
      </c>
      <c r="BF181" s="145">
        <f>IF(U181="snížená",N181,0)</f>
        <v>0</v>
      </c>
      <c r="BG181" s="145">
        <f>IF(U181="zákl. přenesená",N181,0)</f>
        <v>0</v>
      </c>
      <c r="BH181" s="145">
        <f>IF(U181="sníž. přenesená",N181,0)</f>
        <v>0</v>
      </c>
      <c r="BI181" s="145">
        <f>IF(U181="nulová",N181,0)</f>
        <v>0</v>
      </c>
      <c r="BJ181" s="24" t="s">
        <v>25</v>
      </c>
      <c r="BK181" s="145">
        <f>ROUND(L181*K181,2)</f>
        <v>0</v>
      </c>
      <c r="BL181" s="24" t="s">
        <v>246</v>
      </c>
      <c r="BM181" s="24" t="s">
        <v>479</v>
      </c>
    </row>
    <row r="182" s="11" customFormat="1" ht="22.5" customHeight="1">
      <c r="B182" s="246"/>
      <c r="C182" s="247"/>
      <c r="D182" s="247"/>
      <c r="E182" s="248" t="s">
        <v>23</v>
      </c>
      <c r="F182" s="266" t="s">
        <v>412</v>
      </c>
      <c r="G182" s="267"/>
      <c r="H182" s="267"/>
      <c r="I182" s="267"/>
      <c r="J182" s="247"/>
      <c r="K182" s="250">
        <v>24.322500000000002</v>
      </c>
      <c r="L182" s="247"/>
      <c r="M182" s="247"/>
      <c r="N182" s="247"/>
      <c r="O182" s="247"/>
      <c r="P182" s="247"/>
      <c r="Q182" s="247"/>
      <c r="R182" s="251"/>
      <c r="T182" s="252"/>
      <c r="U182" s="247"/>
      <c r="V182" s="247"/>
      <c r="W182" s="247"/>
      <c r="X182" s="247"/>
      <c r="Y182" s="247"/>
      <c r="Z182" s="247"/>
      <c r="AA182" s="253"/>
      <c r="AT182" s="254" t="s">
        <v>172</v>
      </c>
      <c r="AU182" s="254" t="s">
        <v>125</v>
      </c>
      <c r="AV182" s="11" t="s">
        <v>125</v>
      </c>
      <c r="AW182" s="11" t="s">
        <v>173</v>
      </c>
      <c r="AX182" s="11" t="s">
        <v>25</v>
      </c>
      <c r="AY182" s="254" t="s">
        <v>164</v>
      </c>
    </row>
    <row r="183" s="1" customFormat="1" ht="22.5" customHeight="1">
      <c r="B183" s="49"/>
      <c r="C183" s="289" t="s">
        <v>480</v>
      </c>
      <c r="D183" s="289" t="s">
        <v>481</v>
      </c>
      <c r="E183" s="290" t="s">
        <v>482</v>
      </c>
      <c r="F183" s="291" t="s">
        <v>483</v>
      </c>
      <c r="G183" s="291"/>
      <c r="H183" s="291"/>
      <c r="I183" s="291"/>
      <c r="J183" s="292" t="s">
        <v>290</v>
      </c>
      <c r="K183" s="293">
        <v>124.047</v>
      </c>
      <c r="L183" s="294">
        <v>0</v>
      </c>
      <c r="M183" s="295"/>
      <c r="N183" s="296">
        <f>ROUND(L183*K183,2)</f>
        <v>0</v>
      </c>
      <c r="O183" s="231"/>
      <c r="P183" s="231"/>
      <c r="Q183" s="231"/>
      <c r="R183" s="51"/>
      <c r="T183" s="232" t="s">
        <v>23</v>
      </c>
      <c r="U183" s="59" t="s">
        <v>49</v>
      </c>
      <c r="V183" s="50"/>
      <c r="W183" s="233">
        <f>V183*K183</f>
        <v>0</v>
      </c>
      <c r="X183" s="233">
        <v>0.017500000000000002</v>
      </c>
      <c r="Y183" s="233">
        <f>X183*K183</f>
        <v>0</v>
      </c>
      <c r="Z183" s="233">
        <v>0</v>
      </c>
      <c r="AA183" s="234">
        <f>Z183*K183</f>
        <v>0</v>
      </c>
      <c r="AR183" s="24" t="s">
        <v>484</v>
      </c>
      <c r="AT183" s="24" t="s">
        <v>481</v>
      </c>
      <c r="AU183" s="24" t="s">
        <v>125</v>
      </c>
      <c r="AY183" s="24" t="s">
        <v>164</v>
      </c>
      <c r="BE183" s="145">
        <f>IF(U183="základní",N183,0)</f>
        <v>0</v>
      </c>
      <c r="BF183" s="145">
        <f>IF(U183="snížená",N183,0)</f>
        <v>0</v>
      </c>
      <c r="BG183" s="145">
        <f>IF(U183="zákl. přenesená",N183,0)</f>
        <v>0</v>
      </c>
      <c r="BH183" s="145">
        <f>IF(U183="sníž. přenesená",N183,0)</f>
        <v>0</v>
      </c>
      <c r="BI183" s="145">
        <f>IF(U183="nulová",N183,0)</f>
        <v>0</v>
      </c>
      <c r="BJ183" s="24" t="s">
        <v>25</v>
      </c>
      <c r="BK183" s="145">
        <f>ROUND(L183*K183,2)</f>
        <v>0</v>
      </c>
      <c r="BL183" s="24" t="s">
        <v>246</v>
      </c>
      <c r="BM183" s="24" t="s">
        <v>485</v>
      </c>
    </row>
    <row r="184" s="1" customFormat="1" ht="22.5" customHeight="1">
      <c r="B184" s="49"/>
      <c r="C184" s="224" t="s">
        <v>486</v>
      </c>
      <c r="D184" s="224" t="s">
        <v>165</v>
      </c>
      <c r="E184" s="225" t="s">
        <v>487</v>
      </c>
      <c r="F184" s="226" t="s">
        <v>488</v>
      </c>
      <c r="G184" s="226"/>
      <c r="H184" s="226"/>
      <c r="I184" s="226"/>
      <c r="J184" s="227" t="s">
        <v>168</v>
      </c>
      <c r="K184" s="228">
        <v>26.754999999999999</v>
      </c>
      <c r="L184" s="229">
        <v>0</v>
      </c>
      <c r="M184" s="230"/>
      <c r="N184" s="231">
        <f>ROUND(L184*K184,2)</f>
        <v>0</v>
      </c>
      <c r="O184" s="231"/>
      <c r="P184" s="231"/>
      <c r="Q184" s="231"/>
      <c r="R184" s="51"/>
      <c r="T184" s="232" t="s">
        <v>23</v>
      </c>
      <c r="U184" s="59" t="s">
        <v>49</v>
      </c>
      <c r="V184" s="50"/>
      <c r="W184" s="233">
        <f>V184*K184</f>
        <v>0</v>
      </c>
      <c r="X184" s="233">
        <v>0</v>
      </c>
      <c r="Y184" s="233">
        <f>X184*K184</f>
        <v>0</v>
      </c>
      <c r="Z184" s="233">
        <v>0</v>
      </c>
      <c r="AA184" s="234">
        <f>Z184*K184</f>
        <v>0</v>
      </c>
      <c r="AR184" s="24" t="s">
        <v>246</v>
      </c>
      <c r="AT184" s="24" t="s">
        <v>165</v>
      </c>
      <c r="AU184" s="24" t="s">
        <v>125</v>
      </c>
      <c r="AY184" s="24" t="s">
        <v>164</v>
      </c>
      <c r="BE184" s="145">
        <f>IF(U184="základní",N184,0)</f>
        <v>0</v>
      </c>
      <c r="BF184" s="145">
        <f>IF(U184="snížená",N184,0)</f>
        <v>0</v>
      </c>
      <c r="BG184" s="145">
        <f>IF(U184="zákl. přenesená",N184,0)</f>
        <v>0</v>
      </c>
      <c r="BH184" s="145">
        <f>IF(U184="sníž. přenesená",N184,0)</f>
        <v>0</v>
      </c>
      <c r="BI184" s="145">
        <f>IF(U184="nulová",N184,0)</f>
        <v>0</v>
      </c>
      <c r="BJ184" s="24" t="s">
        <v>25</v>
      </c>
      <c r="BK184" s="145">
        <f>ROUND(L184*K184,2)</f>
        <v>0</v>
      </c>
      <c r="BL184" s="24" t="s">
        <v>246</v>
      </c>
      <c r="BM184" s="24" t="s">
        <v>489</v>
      </c>
    </row>
    <row r="185" s="11" customFormat="1" ht="22.5" customHeight="1">
      <c r="B185" s="246"/>
      <c r="C185" s="247"/>
      <c r="D185" s="247"/>
      <c r="E185" s="248" t="s">
        <v>23</v>
      </c>
      <c r="F185" s="266" t="s">
        <v>412</v>
      </c>
      <c r="G185" s="267"/>
      <c r="H185" s="267"/>
      <c r="I185" s="267"/>
      <c r="J185" s="247"/>
      <c r="K185" s="250">
        <v>24.322500000000002</v>
      </c>
      <c r="L185" s="247"/>
      <c r="M185" s="247"/>
      <c r="N185" s="247"/>
      <c r="O185" s="247"/>
      <c r="P185" s="247"/>
      <c r="Q185" s="247"/>
      <c r="R185" s="251"/>
      <c r="T185" s="252"/>
      <c r="U185" s="247"/>
      <c r="V185" s="247"/>
      <c r="W185" s="247"/>
      <c r="X185" s="247"/>
      <c r="Y185" s="247"/>
      <c r="Z185" s="247"/>
      <c r="AA185" s="253"/>
      <c r="AT185" s="254" t="s">
        <v>172</v>
      </c>
      <c r="AU185" s="254" t="s">
        <v>125</v>
      </c>
      <c r="AV185" s="11" t="s">
        <v>125</v>
      </c>
      <c r="AW185" s="11" t="s">
        <v>173</v>
      </c>
      <c r="AX185" s="11" t="s">
        <v>25</v>
      </c>
      <c r="AY185" s="254" t="s">
        <v>164</v>
      </c>
    </row>
    <row r="186" s="1" customFormat="1" ht="31.5" customHeight="1">
      <c r="B186" s="49"/>
      <c r="C186" s="224" t="s">
        <v>490</v>
      </c>
      <c r="D186" s="224" t="s">
        <v>165</v>
      </c>
      <c r="E186" s="225" t="s">
        <v>491</v>
      </c>
      <c r="F186" s="226" t="s">
        <v>492</v>
      </c>
      <c r="G186" s="226"/>
      <c r="H186" s="226"/>
      <c r="I186" s="226"/>
      <c r="J186" s="227" t="s">
        <v>216</v>
      </c>
      <c r="K186" s="228">
        <v>2.1709999999999998</v>
      </c>
      <c r="L186" s="229">
        <v>0</v>
      </c>
      <c r="M186" s="230"/>
      <c r="N186" s="231">
        <f>ROUND(L186*K186,2)</f>
        <v>0</v>
      </c>
      <c r="O186" s="231"/>
      <c r="P186" s="231"/>
      <c r="Q186" s="231"/>
      <c r="R186" s="51"/>
      <c r="T186" s="232" t="s">
        <v>23</v>
      </c>
      <c r="U186" s="59" t="s">
        <v>49</v>
      </c>
      <c r="V186" s="50"/>
      <c r="W186" s="233">
        <f>V186*K186</f>
        <v>0</v>
      </c>
      <c r="X186" s="233">
        <v>0</v>
      </c>
      <c r="Y186" s="233">
        <f>X186*K186</f>
        <v>0</v>
      </c>
      <c r="Z186" s="233">
        <v>0</v>
      </c>
      <c r="AA186" s="234">
        <f>Z186*K186</f>
        <v>0</v>
      </c>
      <c r="AR186" s="24" t="s">
        <v>246</v>
      </c>
      <c r="AT186" s="24" t="s">
        <v>165</v>
      </c>
      <c r="AU186" s="24" t="s">
        <v>125</v>
      </c>
      <c r="AY186" s="24" t="s">
        <v>164</v>
      </c>
      <c r="BE186" s="145">
        <f>IF(U186="základní",N186,0)</f>
        <v>0</v>
      </c>
      <c r="BF186" s="145">
        <f>IF(U186="snížená",N186,0)</f>
        <v>0</v>
      </c>
      <c r="BG186" s="145">
        <f>IF(U186="zákl. přenesená",N186,0)</f>
        <v>0</v>
      </c>
      <c r="BH186" s="145">
        <f>IF(U186="sníž. přenesená",N186,0)</f>
        <v>0</v>
      </c>
      <c r="BI186" s="145">
        <f>IF(U186="nulová",N186,0)</f>
        <v>0</v>
      </c>
      <c r="BJ186" s="24" t="s">
        <v>25</v>
      </c>
      <c r="BK186" s="145">
        <f>ROUND(L186*K186,2)</f>
        <v>0</v>
      </c>
      <c r="BL186" s="24" t="s">
        <v>246</v>
      </c>
      <c r="BM186" s="24" t="s">
        <v>493</v>
      </c>
    </row>
    <row r="187" s="9" customFormat="1" ht="29.88" customHeight="1">
      <c r="B187" s="211"/>
      <c r="C187" s="212"/>
      <c r="D187" s="221" t="s">
        <v>397</v>
      </c>
      <c r="E187" s="221"/>
      <c r="F187" s="221"/>
      <c r="G187" s="221"/>
      <c r="H187" s="221"/>
      <c r="I187" s="221"/>
      <c r="J187" s="221"/>
      <c r="K187" s="221"/>
      <c r="L187" s="221"/>
      <c r="M187" s="221"/>
      <c r="N187" s="264">
        <f>BK187</f>
        <v>0</v>
      </c>
      <c r="O187" s="265"/>
      <c r="P187" s="265"/>
      <c r="Q187" s="265"/>
      <c r="R187" s="214"/>
      <c r="T187" s="215"/>
      <c r="U187" s="212"/>
      <c r="V187" s="212"/>
      <c r="W187" s="216">
        <f>SUM(W188:W208)</f>
        <v>0</v>
      </c>
      <c r="X187" s="212"/>
      <c r="Y187" s="216">
        <f>SUM(Y188:Y208)</f>
        <v>0</v>
      </c>
      <c r="Z187" s="212"/>
      <c r="AA187" s="217">
        <f>SUM(AA188:AA208)</f>
        <v>0</v>
      </c>
      <c r="AR187" s="218" t="s">
        <v>125</v>
      </c>
      <c r="AT187" s="219" t="s">
        <v>83</v>
      </c>
      <c r="AU187" s="219" t="s">
        <v>25</v>
      </c>
      <c r="AY187" s="218" t="s">
        <v>164</v>
      </c>
      <c r="BK187" s="220">
        <f>SUM(BK188:BK208)</f>
        <v>0</v>
      </c>
    </row>
    <row r="188" s="1" customFormat="1" ht="44.25" customHeight="1">
      <c r="B188" s="49"/>
      <c r="C188" s="224" t="s">
        <v>494</v>
      </c>
      <c r="D188" s="224" t="s">
        <v>165</v>
      </c>
      <c r="E188" s="225" t="s">
        <v>495</v>
      </c>
      <c r="F188" s="226" t="s">
        <v>496</v>
      </c>
      <c r="G188" s="226"/>
      <c r="H188" s="226"/>
      <c r="I188" s="226"/>
      <c r="J188" s="227" t="s">
        <v>307</v>
      </c>
      <c r="K188" s="228">
        <v>44.600000000000001</v>
      </c>
      <c r="L188" s="229">
        <v>0</v>
      </c>
      <c r="M188" s="230"/>
      <c r="N188" s="231">
        <f>ROUND(L188*K188,2)</f>
        <v>0</v>
      </c>
      <c r="O188" s="231"/>
      <c r="P188" s="231"/>
      <c r="Q188" s="231"/>
      <c r="R188" s="51"/>
      <c r="T188" s="232" t="s">
        <v>23</v>
      </c>
      <c r="U188" s="59" t="s">
        <v>49</v>
      </c>
      <c r="V188" s="50"/>
      <c r="W188" s="233">
        <f>V188*K188</f>
        <v>0</v>
      </c>
      <c r="X188" s="233">
        <v>0</v>
      </c>
      <c r="Y188" s="233">
        <f>X188*K188</f>
        <v>0</v>
      </c>
      <c r="Z188" s="233">
        <v>0</v>
      </c>
      <c r="AA188" s="234">
        <f>Z188*K188</f>
        <v>0</v>
      </c>
      <c r="AR188" s="24" t="s">
        <v>246</v>
      </c>
      <c r="AT188" s="24" t="s">
        <v>165</v>
      </c>
      <c r="AU188" s="24" t="s">
        <v>125</v>
      </c>
      <c r="AY188" s="24" t="s">
        <v>164</v>
      </c>
      <c r="BE188" s="145">
        <f>IF(U188="základní",N188,0)</f>
        <v>0</v>
      </c>
      <c r="BF188" s="145">
        <f>IF(U188="snížená",N188,0)</f>
        <v>0</v>
      </c>
      <c r="BG188" s="145">
        <f>IF(U188="zákl. přenesená",N188,0)</f>
        <v>0</v>
      </c>
      <c r="BH188" s="145">
        <f>IF(U188="sníž. přenesená",N188,0)</f>
        <v>0</v>
      </c>
      <c r="BI188" s="145">
        <f>IF(U188="nulová",N188,0)</f>
        <v>0</v>
      </c>
      <c r="BJ188" s="24" t="s">
        <v>25</v>
      </c>
      <c r="BK188" s="145">
        <f>ROUND(L188*K188,2)</f>
        <v>0</v>
      </c>
      <c r="BL188" s="24" t="s">
        <v>246</v>
      </c>
      <c r="BM188" s="24" t="s">
        <v>497</v>
      </c>
    </row>
    <row r="189" s="10" customFormat="1" ht="22.5" customHeight="1">
      <c r="B189" s="235"/>
      <c r="C189" s="236"/>
      <c r="D189" s="236"/>
      <c r="E189" s="237" t="s">
        <v>23</v>
      </c>
      <c r="F189" s="238" t="s">
        <v>498</v>
      </c>
      <c r="G189" s="239"/>
      <c r="H189" s="239"/>
      <c r="I189" s="239"/>
      <c r="J189" s="236"/>
      <c r="K189" s="240" t="s">
        <v>23</v>
      </c>
      <c r="L189" s="236"/>
      <c r="M189" s="236"/>
      <c r="N189" s="236"/>
      <c r="O189" s="236"/>
      <c r="P189" s="236"/>
      <c r="Q189" s="236"/>
      <c r="R189" s="241"/>
      <c r="T189" s="242"/>
      <c r="U189" s="236"/>
      <c r="V189" s="236"/>
      <c r="W189" s="236"/>
      <c r="X189" s="236"/>
      <c r="Y189" s="236"/>
      <c r="Z189" s="236"/>
      <c r="AA189" s="243"/>
      <c r="AT189" s="244" t="s">
        <v>172</v>
      </c>
      <c r="AU189" s="244" t="s">
        <v>125</v>
      </c>
      <c r="AV189" s="10" t="s">
        <v>25</v>
      </c>
      <c r="AW189" s="10" t="s">
        <v>173</v>
      </c>
      <c r="AX189" s="10" t="s">
        <v>84</v>
      </c>
      <c r="AY189" s="244" t="s">
        <v>164</v>
      </c>
    </row>
    <row r="190" s="11" customFormat="1" ht="22.5" customHeight="1">
      <c r="B190" s="246"/>
      <c r="C190" s="247"/>
      <c r="D190" s="247"/>
      <c r="E190" s="248" t="s">
        <v>23</v>
      </c>
      <c r="F190" s="249" t="s">
        <v>499</v>
      </c>
      <c r="G190" s="247"/>
      <c r="H190" s="247"/>
      <c r="I190" s="247"/>
      <c r="J190" s="247"/>
      <c r="K190" s="250">
        <v>7.0999999999999996</v>
      </c>
      <c r="L190" s="247"/>
      <c r="M190" s="247"/>
      <c r="N190" s="247"/>
      <c r="O190" s="247"/>
      <c r="P190" s="247"/>
      <c r="Q190" s="247"/>
      <c r="R190" s="251"/>
      <c r="T190" s="252"/>
      <c r="U190" s="247"/>
      <c r="V190" s="247"/>
      <c r="W190" s="247"/>
      <c r="X190" s="247"/>
      <c r="Y190" s="247"/>
      <c r="Z190" s="247"/>
      <c r="AA190" s="253"/>
      <c r="AT190" s="254" t="s">
        <v>172</v>
      </c>
      <c r="AU190" s="254" t="s">
        <v>125</v>
      </c>
      <c r="AV190" s="11" t="s">
        <v>125</v>
      </c>
      <c r="AW190" s="11" t="s">
        <v>173</v>
      </c>
      <c r="AX190" s="11" t="s">
        <v>84</v>
      </c>
      <c r="AY190" s="254" t="s">
        <v>164</v>
      </c>
    </row>
    <row r="191" s="10" customFormat="1" ht="22.5" customHeight="1">
      <c r="B191" s="235"/>
      <c r="C191" s="236"/>
      <c r="D191" s="236"/>
      <c r="E191" s="237" t="s">
        <v>23</v>
      </c>
      <c r="F191" s="245" t="s">
        <v>500</v>
      </c>
      <c r="G191" s="236"/>
      <c r="H191" s="236"/>
      <c r="I191" s="236"/>
      <c r="J191" s="236"/>
      <c r="K191" s="240" t="s">
        <v>23</v>
      </c>
      <c r="L191" s="236"/>
      <c r="M191" s="236"/>
      <c r="N191" s="236"/>
      <c r="O191" s="236"/>
      <c r="P191" s="236"/>
      <c r="Q191" s="236"/>
      <c r="R191" s="241"/>
      <c r="T191" s="242"/>
      <c r="U191" s="236"/>
      <c r="V191" s="236"/>
      <c r="W191" s="236"/>
      <c r="X191" s="236"/>
      <c r="Y191" s="236"/>
      <c r="Z191" s="236"/>
      <c r="AA191" s="243"/>
      <c r="AT191" s="244" t="s">
        <v>172</v>
      </c>
      <c r="AU191" s="244" t="s">
        <v>125</v>
      </c>
      <c r="AV191" s="10" t="s">
        <v>25</v>
      </c>
      <c r="AW191" s="10" t="s">
        <v>173</v>
      </c>
      <c r="AX191" s="10" t="s">
        <v>84</v>
      </c>
      <c r="AY191" s="244" t="s">
        <v>164</v>
      </c>
    </row>
    <row r="192" s="11" customFormat="1" ht="22.5" customHeight="1">
      <c r="B192" s="246"/>
      <c r="C192" s="247"/>
      <c r="D192" s="247"/>
      <c r="E192" s="248" t="s">
        <v>23</v>
      </c>
      <c r="F192" s="249" t="s">
        <v>501</v>
      </c>
      <c r="G192" s="247"/>
      <c r="H192" s="247"/>
      <c r="I192" s="247"/>
      <c r="J192" s="247"/>
      <c r="K192" s="250">
        <v>30.399999999999999</v>
      </c>
      <c r="L192" s="247"/>
      <c r="M192" s="247"/>
      <c r="N192" s="247"/>
      <c r="O192" s="247"/>
      <c r="P192" s="247"/>
      <c r="Q192" s="247"/>
      <c r="R192" s="251"/>
      <c r="T192" s="252"/>
      <c r="U192" s="247"/>
      <c r="V192" s="247"/>
      <c r="W192" s="247"/>
      <c r="X192" s="247"/>
      <c r="Y192" s="247"/>
      <c r="Z192" s="247"/>
      <c r="AA192" s="253"/>
      <c r="AT192" s="254" t="s">
        <v>172</v>
      </c>
      <c r="AU192" s="254" t="s">
        <v>125</v>
      </c>
      <c r="AV192" s="11" t="s">
        <v>125</v>
      </c>
      <c r="AW192" s="11" t="s">
        <v>173</v>
      </c>
      <c r="AX192" s="11" t="s">
        <v>84</v>
      </c>
      <c r="AY192" s="254" t="s">
        <v>164</v>
      </c>
    </row>
    <row r="193" s="10" customFormat="1" ht="22.5" customHeight="1">
      <c r="B193" s="235"/>
      <c r="C193" s="236"/>
      <c r="D193" s="236"/>
      <c r="E193" s="237" t="s">
        <v>23</v>
      </c>
      <c r="F193" s="245" t="s">
        <v>502</v>
      </c>
      <c r="G193" s="236"/>
      <c r="H193" s="236"/>
      <c r="I193" s="236"/>
      <c r="J193" s="236"/>
      <c r="K193" s="240" t="s">
        <v>23</v>
      </c>
      <c r="L193" s="236"/>
      <c r="M193" s="236"/>
      <c r="N193" s="236"/>
      <c r="O193" s="236"/>
      <c r="P193" s="236"/>
      <c r="Q193" s="236"/>
      <c r="R193" s="241"/>
      <c r="T193" s="242"/>
      <c r="U193" s="236"/>
      <c r="V193" s="236"/>
      <c r="W193" s="236"/>
      <c r="X193" s="236"/>
      <c r="Y193" s="236"/>
      <c r="Z193" s="236"/>
      <c r="AA193" s="243"/>
      <c r="AT193" s="244" t="s">
        <v>172</v>
      </c>
      <c r="AU193" s="244" t="s">
        <v>125</v>
      </c>
      <c r="AV193" s="10" t="s">
        <v>25</v>
      </c>
      <c r="AW193" s="10" t="s">
        <v>173</v>
      </c>
      <c r="AX193" s="10" t="s">
        <v>84</v>
      </c>
      <c r="AY193" s="244" t="s">
        <v>164</v>
      </c>
    </row>
    <row r="194" s="11" customFormat="1" ht="22.5" customHeight="1">
      <c r="B194" s="246"/>
      <c r="C194" s="247"/>
      <c r="D194" s="247"/>
      <c r="E194" s="248" t="s">
        <v>23</v>
      </c>
      <c r="F194" s="249" t="s">
        <v>499</v>
      </c>
      <c r="G194" s="247"/>
      <c r="H194" s="247"/>
      <c r="I194" s="247"/>
      <c r="J194" s="247"/>
      <c r="K194" s="250">
        <v>7.0999999999999996</v>
      </c>
      <c r="L194" s="247"/>
      <c r="M194" s="247"/>
      <c r="N194" s="247"/>
      <c r="O194" s="247"/>
      <c r="P194" s="247"/>
      <c r="Q194" s="247"/>
      <c r="R194" s="251"/>
      <c r="T194" s="252"/>
      <c r="U194" s="247"/>
      <c r="V194" s="247"/>
      <c r="W194" s="247"/>
      <c r="X194" s="247"/>
      <c r="Y194" s="247"/>
      <c r="Z194" s="247"/>
      <c r="AA194" s="253"/>
      <c r="AT194" s="254" t="s">
        <v>172</v>
      </c>
      <c r="AU194" s="254" t="s">
        <v>125</v>
      </c>
      <c r="AV194" s="11" t="s">
        <v>125</v>
      </c>
      <c r="AW194" s="11" t="s">
        <v>173</v>
      </c>
      <c r="AX194" s="11" t="s">
        <v>84</v>
      </c>
      <c r="AY194" s="254" t="s">
        <v>164</v>
      </c>
    </row>
    <row r="195" s="12" customFormat="1" ht="22.5" customHeight="1">
      <c r="B195" s="255"/>
      <c r="C195" s="256"/>
      <c r="D195" s="256"/>
      <c r="E195" s="257" t="s">
        <v>23</v>
      </c>
      <c r="F195" s="258" t="s">
        <v>191</v>
      </c>
      <c r="G195" s="256"/>
      <c r="H195" s="256"/>
      <c r="I195" s="256"/>
      <c r="J195" s="256"/>
      <c r="K195" s="259">
        <v>44.600000000000001</v>
      </c>
      <c r="L195" s="256"/>
      <c r="M195" s="256"/>
      <c r="N195" s="256"/>
      <c r="O195" s="256"/>
      <c r="P195" s="256"/>
      <c r="Q195" s="256"/>
      <c r="R195" s="260"/>
      <c r="T195" s="261"/>
      <c r="U195" s="256"/>
      <c r="V195" s="256"/>
      <c r="W195" s="256"/>
      <c r="X195" s="256"/>
      <c r="Y195" s="256"/>
      <c r="Z195" s="256"/>
      <c r="AA195" s="262"/>
      <c r="AT195" s="263" t="s">
        <v>172</v>
      </c>
      <c r="AU195" s="263" t="s">
        <v>125</v>
      </c>
      <c r="AV195" s="12" t="s">
        <v>169</v>
      </c>
      <c r="AW195" s="12" t="s">
        <v>173</v>
      </c>
      <c r="AX195" s="12" t="s">
        <v>25</v>
      </c>
      <c r="AY195" s="263" t="s">
        <v>164</v>
      </c>
    </row>
    <row r="196" s="1" customFormat="1" ht="31.5" customHeight="1">
      <c r="B196" s="49"/>
      <c r="C196" s="289" t="s">
        <v>503</v>
      </c>
      <c r="D196" s="289" t="s">
        <v>481</v>
      </c>
      <c r="E196" s="290" t="s">
        <v>504</v>
      </c>
      <c r="F196" s="291" t="s">
        <v>505</v>
      </c>
      <c r="G196" s="291"/>
      <c r="H196" s="291"/>
      <c r="I196" s="291"/>
      <c r="J196" s="292" t="s">
        <v>421</v>
      </c>
      <c r="K196" s="293">
        <v>0.77700000000000002</v>
      </c>
      <c r="L196" s="294">
        <v>0</v>
      </c>
      <c r="M196" s="295"/>
      <c r="N196" s="296">
        <f>ROUND(L196*K196,2)</f>
        <v>0</v>
      </c>
      <c r="O196" s="231"/>
      <c r="P196" s="231"/>
      <c r="Q196" s="231"/>
      <c r="R196" s="51"/>
      <c r="T196" s="232" t="s">
        <v>23</v>
      </c>
      <c r="U196" s="59" t="s">
        <v>49</v>
      </c>
      <c r="V196" s="50"/>
      <c r="W196" s="233">
        <f>V196*K196</f>
        <v>0</v>
      </c>
      <c r="X196" s="233">
        <v>0.55000000000000004</v>
      </c>
      <c r="Y196" s="233">
        <f>X196*K196</f>
        <v>0</v>
      </c>
      <c r="Z196" s="233">
        <v>0</v>
      </c>
      <c r="AA196" s="234">
        <f>Z196*K196</f>
        <v>0</v>
      </c>
      <c r="AR196" s="24" t="s">
        <v>484</v>
      </c>
      <c r="AT196" s="24" t="s">
        <v>481</v>
      </c>
      <c r="AU196" s="24" t="s">
        <v>125</v>
      </c>
      <c r="AY196" s="24" t="s">
        <v>164</v>
      </c>
      <c r="BE196" s="145">
        <f>IF(U196="základní",N196,0)</f>
        <v>0</v>
      </c>
      <c r="BF196" s="145">
        <f>IF(U196="snížená",N196,0)</f>
        <v>0</v>
      </c>
      <c r="BG196" s="145">
        <f>IF(U196="zákl. přenesená",N196,0)</f>
        <v>0</v>
      </c>
      <c r="BH196" s="145">
        <f>IF(U196="sníž. přenesená",N196,0)</f>
        <v>0</v>
      </c>
      <c r="BI196" s="145">
        <f>IF(U196="nulová",N196,0)</f>
        <v>0</v>
      </c>
      <c r="BJ196" s="24" t="s">
        <v>25</v>
      </c>
      <c r="BK196" s="145">
        <f>ROUND(L196*K196,2)</f>
        <v>0</v>
      </c>
      <c r="BL196" s="24" t="s">
        <v>246</v>
      </c>
      <c r="BM196" s="24" t="s">
        <v>506</v>
      </c>
    </row>
    <row r="197" s="10" customFormat="1" ht="22.5" customHeight="1">
      <c r="B197" s="235"/>
      <c r="C197" s="236"/>
      <c r="D197" s="236"/>
      <c r="E197" s="237" t="s">
        <v>23</v>
      </c>
      <c r="F197" s="238" t="s">
        <v>498</v>
      </c>
      <c r="G197" s="239"/>
      <c r="H197" s="239"/>
      <c r="I197" s="239"/>
      <c r="J197" s="236"/>
      <c r="K197" s="240" t="s">
        <v>23</v>
      </c>
      <c r="L197" s="236"/>
      <c r="M197" s="236"/>
      <c r="N197" s="236"/>
      <c r="O197" s="236"/>
      <c r="P197" s="236"/>
      <c r="Q197" s="236"/>
      <c r="R197" s="241"/>
      <c r="T197" s="242"/>
      <c r="U197" s="236"/>
      <c r="V197" s="236"/>
      <c r="W197" s="236"/>
      <c r="X197" s="236"/>
      <c r="Y197" s="236"/>
      <c r="Z197" s="236"/>
      <c r="AA197" s="243"/>
      <c r="AT197" s="244" t="s">
        <v>172</v>
      </c>
      <c r="AU197" s="244" t="s">
        <v>125</v>
      </c>
      <c r="AV197" s="10" t="s">
        <v>25</v>
      </c>
      <c r="AW197" s="10" t="s">
        <v>173</v>
      </c>
      <c r="AX197" s="10" t="s">
        <v>84</v>
      </c>
      <c r="AY197" s="244" t="s">
        <v>164</v>
      </c>
    </row>
    <row r="198" s="11" customFormat="1" ht="22.5" customHeight="1">
      <c r="B198" s="246"/>
      <c r="C198" s="247"/>
      <c r="D198" s="247"/>
      <c r="E198" s="248" t="s">
        <v>23</v>
      </c>
      <c r="F198" s="249" t="s">
        <v>507</v>
      </c>
      <c r="G198" s="247"/>
      <c r="H198" s="247"/>
      <c r="I198" s="247"/>
      <c r="J198" s="247"/>
      <c r="K198" s="250">
        <v>0.13632</v>
      </c>
      <c r="L198" s="247"/>
      <c r="M198" s="247"/>
      <c r="N198" s="247"/>
      <c r="O198" s="247"/>
      <c r="P198" s="247"/>
      <c r="Q198" s="247"/>
      <c r="R198" s="251"/>
      <c r="T198" s="252"/>
      <c r="U198" s="247"/>
      <c r="V198" s="247"/>
      <c r="W198" s="247"/>
      <c r="X198" s="247"/>
      <c r="Y198" s="247"/>
      <c r="Z198" s="247"/>
      <c r="AA198" s="253"/>
      <c r="AT198" s="254" t="s">
        <v>172</v>
      </c>
      <c r="AU198" s="254" t="s">
        <v>125</v>
      </c>
      <c r="AV198" s="11" t="s">
        <v>125</v>
      </c>
      <c r="AW198" s="11" t="s">
        <v>173</v>
      </c>
      <c r="AX198" s="11" t="s">
        <v>84</v>
      </c>
      <c r="AY198" s="254" t="s">
        <v>164</v>
      </c>
    </row>
    <row r="199" s="10" customFormat="1" ht="22.5" customHeight="1">
      <c r="B199" s="235"/>
      <c r="C199" s="236"/>
      <c r="D199" s="236"/>
      <c r="E199" s="237" t="s">
        <v>23</v>
      </c>
      <c r="F199" s="245" t="s">
        <v>508</v>
      </c>
      <c r="G199" s="236"/>
      <c r="H199" s="236"/>
      <c r="I199" s="236"/>
      <c r="J199" s="236"/>
      <c r="K199" s="240" t="s">
        <v>23</v>
      </c>
      <c r="L199" s="236"/>
      <c r="M199" s="236"/>
      <c r="N199" s="236"/>
      <c r="O199" s="236"/>
      <c r="P199" s="236"/>
      <c r="Q199" s="236"/>
      <c r="R199" s="241"/>
      <c r="T199" s="242"/>
      <c r="U199" s="236"/>
      <c r="V199" s="236"/>
      <c r="W199" s="236"/>
      <c r="X199" s="236"/>
      <c r="Y199" s="236"/>
      <c r="Z199" s="236"/>
      <c r="AA199" s="243"/>
      <c r="AT199" s="244" t="s">
        <v>172</v>
      </c>
      <c r="AU199" s="244" t="s">
        <v>125</v>
      </c>
      <c r="AV199" s="10" t="s">
        <v>25</v>
      </c>
      <c r="AW199" s="10" t="s">
        <v>173</v>
      </c>
      <c r="AX199" s="10" t="s">
        <v>84</v>
      </c>
      <c r="AY199" s="244" t="s">
        <v>164</v>
      </c>
    </row>
    <row r="200" s="11" customFormat="1" ht="22.5" customHeight="1">
      <c r="B200" s="246"/>
      <c r="C200" s="247"/>
      <c r="D200" s="247"/>
      <c r="E200" s="248" t="s">
        <v>23</v>
      </c>
      <c r="F200" s="249" t="s">
        <v>509</v>
      </c>
      <c r="G200" s="247"/>
      <c r="H200" s="247"/>
      <c r="I200" s="247"/>
      <c r="J200" s="247"/>
      <c r="K200" s="250">
        <v>0.58367999999999998</v>
      </c>
      <c r="L200" s="247"/>
      <c r="M200" s="247"/>
      <c r="N200" s="247"/>
      <c r="O200" s="247"/>
      <c r="P200" s="247"/>
      <c r="Q200" s="247"/>
      <c r="R200" s="251"/>
      <c r="T200" s="252"/>
      <c r="U200" s="247"/>
      <c r="V200" s="247"/>
      <c r="W200" s="247"/>
      <c r="X200" s="247"/>
      <c r="Y200" s="247"/>
      <c r="Z200" s="247"/>
      <c r="AA200" s="253"/>
      <c r="AT200" s="254" t="s">
        <v>172</v>
      </c>
      <c r="AU200" s="254" t="s">
        <v>125</v>
      </c>
      <c r="AV200" s="11" t="s">
        <v>125</v>
      </c>
      <c r="AW200" s="11" t="s">
        <v>173</v>
      </c>
      <c r="AX200" s="11" t="s">
        <v>84</v>
      </c>
      <c r="AY200" s="254" t="s">
        <v>164</v>
      </c>
    </row>
    <row r="201" s="10" customFormat="1" ht="22.5" customHeight="1">
      <c r="B201" s="235"/>
      <c r="C201" s="236"/>
      <c r="D201" s="236"/>
      <c r="E201" s="237" t="s">
        <v>23</v>
      </c>
      <c r="F201" s="245" t="s">
        <v>502</v>
      </c>
      <c r="G201" s="236"/>
      <c r="H201" s="236"/>
      <c r="I201" s="236"/>
      <c r="J201" s="236"/>
      <c r="K201" s="240" t="s">
        <v>23</v>
      </c>
      <c r="L201" s="236"/>
      <c r="M201" s="236"/>
      <c r="N201" s="236"/>
      <c r="O201" s="236"/>
      <c r="P201" s="236"/>
      <c r="Q201" s="236"/>
      <c r="R201" s="241"/>
      <c r="T201" s="242"/>
      <c r="U201" s="236"/>
      <c r="V201" s="236"/>
      <c r="W201" s="236"/>
      <c r="X201" s="236"/>
      <c r="Y201" s="236"/>
      <c r="Z201" s="236"/>
      <c r="AA201" s="243"/>
      <c r="AT201" s="244" t="s">
        <v>172</v>
      </c>
      <c r="AU201" s="244" t="s">
        <v>125</v>
      </c>
      <c r="AV201" s="10" t="s">
        <v>25</v>
      </c>
      <c r="AW201" s="10" t="s">
        <v>173</v>
      </c>
      <c r="AX201" s="10" t="s">
        <v>84</v>
      </c>
      <c r="AY201" s="244" t="s">
        <v>164</v>
      </c>
    </row>
    <row r="202" s="11" customFormat="1" ht="22.5" customHeight="1">
      <c r="B202" s="246"/>
      <c r="C202" s="247"/>
      <c r="D202" s="247"/>
      <c r="E202" s="248" t="s">
        <v>23</v>
      </c>
      <c r="F202" s="249" t="s">
        <v>510</v>
      </c>
      <c r="G202" s="247"/>
      <c r="H202" s="247"/>
      <c r="I202" s="247"/>
      <c r="J202" s="247"/>
      <c r="K202" s="250">
        <v>0.056800000000000003</v>
      </c>
      <c r="L202" s="247"/>
      <c r="M202" s="247"/>
      <c r="N202" s="247"/>
      <c r="O202" s="247"/>
      <c r="P202" s="247"/>
      <c r="Q202" s="247"/>
      <c r="R202" s="251"/>
      <c r="T202" s="252"/>
      <c r="U202" s="247"/>
      <c r="V202" s="247"/>
      <c r="W202" s="247"/>
      <c r="X202" s="247"/>
      <c r="Y202" s="247"/>
      <c r="Z202" s="247"/>
      <c r="AA202" s="253"/>
      <c r="AT202" s="254" t="s">
        <v>172</v>
      </c>
      <c r="AU202" s="254" t="s">
        <v>125</v>
      </c>
      <c r="AV202" s="11" t="s">
        <v>125</v>
      </c>
      <c r="AW202" s="11" t="s">
        <v>173</v>
      </c>
      <c r="AX202" s="11" t="s">
        <v>84</v>
      </c>
      <c r="AY202" s="254" t="s">
        <v>164</v>
      </c>
    </row>
    <row r="203" s="12" customFormat="1" ht="22.5" customHeight="1">
      <c r="B203" s="255"/>
      <c r="C203" s="256"/>
      <c r="D203" s="256"/>
      <c r="E203" s="257" t="s">
        <v>23</v>
      </c>
      <c r="F203" s="258" t="s">
        <v>191</v>
      </c>
      <c r="G203" s="256"/>
      <c r="H203" s="256"/>
      <c r="I203" s="256"/>
      <c r="J203" s="256"/>
      <c r="K203" s="259">
        <v>0.77680000000000005</v>
      </c>
      <c r="L203" s="256"/>
      <c r="M203" s="256"/>
      <c r="N203" s="256"/>
      <c r="O203" s="256"/>
      <c r="P203" s="256"/>
      <c r="Q203" s="256"/>
      <c r="R203" s="260"/>
      <c r="T203" s="261"/>
      <c r="U203" s="256"/>
      <c r="V203" s="256"/>
      <c r="W203" s="256"/>
      <c r="X203" s="256"/>
      <c r="Y203" s="256"/>
      <c r="Z203" s="256"/>
      <c r="AA203" s="262"/>
      <c r="AT203" s="263" t="s">
        <v>172</v>
      </c>
      <c r="AU203" s="263" t="s">
        <v>125</v>
      </c>
      <c r="AV203" s="12" t="s">
        <v>169</v>
      </c>
      <c r="AW203" s="12" t="s">
        <v>173</v>
      </c>
      <c r="AX203" s="12" t="s">
        <v>25</v>
      </c>
      <c r="AY203" s="263" t="s">
        <v>164</v>
      </c>
    </row>
    <row r="204" s="1" customFormat="1" ht="31.5" customHeight="1">
      <c r="B204" s="49"/>
      <c r="C204" s="224" t="s">
        <v>511</v>
      </c>
      <c r="D204" s="224" t="s">
        <v>165</v>
      </c>
      <c r="E204" s="225" t="s">
        <v>512</v>
      </c>
      <c r="F204" s="226" t="s">
        <v>513</v>
      </c>
      <c r="G204" s="226"/>
      <c r="H204" s="226"/>
      <c r="I204" s="226"/>
      <c r="J204" s="227" t="s">
        <v>168</v>
      </c>
      <c r="K204" s="228">
        <v>26.463000000000001</v>
      </c>
      <c r="L204" s="229">
        <v>0</v>
      </c>
      <c r="M204" s="230"/>
      <c r="N204" s="231">
        <f>ROUND(L204*K204,2)</f>
        <v>0</v>
      </c>
      <c r="O204" s="231"/>
      <c r="P204" s="231"/>
      <c r="Q204" s="231"/>
      <c r="R204" s="51"/>
      <c r="T204" s="232" t="s">
        <v>23</v>
      </c>
      <c r="U204" s="59" t="s">
        <v>49</v>
      </c>
      <c r="V204" s="50"/>
      <c r="W204" s="233">
        <f>V204*K204</f>
        <v>0</v>
      </c>
      <c r="X204" s="233">
        <v>0</v>
      </c>
      <c r="Y204" s="233">
        <f>X204*K204</f>
        <v>0</v>
      </c>
      <c r="Z204" s="233">
        <v>0</v>
      </c>
      <c r="AA204" s="234">
        <f>Z204*K204</f>
        <v>0</v>
      </c>
      <c r="AR204" s="24" t="s">
        <v>246</v>
      </c>
      <c r="AT204" s="24" t="s">
        <v>165</v>
      </c>
      <c r="AU204" s="24" t="s">
        <v>125</v>
      </c>
      <c r="AY204" s="24" t="s">
        <v>164</v>
      </c>
      <c r="BE204" s="145">
        <f>IF(U204="základní",N204,0)</f>
        <v>0</v>
      </c>
      <c r="BF204" s="145">
        <f>IF(U204="snížená",N204,0)</f>
        <v>0</v>
      </c>
      <c r="BG204" s="145">
        <f>IF(U204="zákl. přenesená",N204,0)</f>
        <v>0</v>
      </c>
      <c r="BH204" s="145">
        <f>IF(U204="sníž. přenesená",N204,0)</f>
        <v>0</v>
      </c>
      <c r="BI204" s="145">
        <f>IF(U204="nulová",N204,0)</f>
        <v>0</v>
      </c>
      <c r="BJ204" s="24" t="s">
        <v>25</v>
      </c>
      <c r="BK204" s="145">
        <f>ROUND(L204*K204,2)</f>
        <v>0</v>
      </c>
      <c r="BL204" s="24" t="s">
        <v>246</v>
      </c>
      <c r="BM204" s="24" t="s">
        <v>514</v>
      </c>
    </row>
    <row r="205" s="11" customFormat="1" ht="22.5" customHeight="1">
      <c r="B205" s="246"/>
      <c r="C205" s="247"/>
      <c r="D205" s="247"/>
      <c r="E205" s="248" t="s">
        <v>23</v>
      </c>
      <c r="F205" s="266" t="s">
        <v>515</v>
      </c>
      <c r="G205" s="267"/>
      <c r="H205" s="267"/>
      <c r="I205" s="267"/>
      <c r="J205" s="247"/>
      <c r="K205" s="250">
        <v>26.462499999999999</v>
      </c>
      <c r="L205" s="247"/>
      <c r="M205" s="247"/>
      <c r="N205" s="247"/>
      <c r="O205" s="247"/>
      <c r="P205" s="247"/>
      <c r="Q205" s="247"/>
      <c r="R205" s="251"/>
      <c r="T205" s="252"/>
      <c r="U205" s="247"/>
      <c r="V205" s="247"/>
      <c r="W205" s="247"/>
      <c r="X205" s="247"/>
      <c r="Y205" s="247"/>
      <c r="Z205" s="247"/>
      <c r="AA205" s="253"/>
      <c r="AT205" s="254" t="s">
        <v>172</v>
      </c>
      <c r="AU205" s="254" t="s">
        <v>125</v>
      </c>
      <c r="AV205" s="11" t="s">
        <v>125</v>
      </c>
      <c r="AW205" s="11" t="s">
        <v>173</v>
      </c>
      <c r="AX205" s="11" t="s">
        <v>25</v>
      </c>
      <c r="AY205" s="254" t="s">
        <v>164</v>
      </c>
    </row>
    <row r="206" s="1" customFormat="1" ht="31.5" customHeight="1">
      <c r="B206" s="49"/>
      <c r="C206" s="289" t="s">
        <v>516</v>
      </c>
      <c r="D206" s="289" t="s">
        <v>481</v>
      </c>
      <c r="E206" s="290" t="s">
        <v>517</v>
      </c>
      <c r="F206" s="291" t="s">
        <v>518</v>
      </c>
      <c r="G206" s="291"/>
      <c r="H206" s="291"/>
      <c r="I206" s="291"/>
      <c r="J206" s="292" t="s">
        <v>421</v>
      </c>
      <c r="K206" s="293">
        <v>0.873</v>
      </c>
      <c r="L206" s="294">
        <v>0</v>
      </c>
      <c r="M206" s="295"/>
      <c r="N206" s="296">
        <f>ROUND(L206*K206,2)</f>
        <v>0</v>
      </c>
      <c r="O206" s="231"/>
      <c r="P206" s="231"/>
      <c r="Q206" s="231"/>
      <c r="R206" s="51"/>
      <c r="T206" s="232" t="s">
        <v>23</v>
      </c>
      <c r="U206" s="59" t="s">
        <v>49</v>
      </c>
      <c r="V206" s="50"/>
      <c r="W206" s="233">
        <f>V206*K206</f>
        <v>0</v>
      </c>
      <c r="X206" s="233">
        <v>0.55000000000000004</v>
      </c>
      <c r="Y206" s="233">
        <f>X206*K206</f>
        <v>0</v>
      </c>
      <c r="Z206" s="233">
        <v>0</v>
      </c>
      <c r="AA206" s="234">
        <f>Z206*K206</f>
        <v>0</v>
      </c>
      <c r="AR206" s="24" t="s">
        <v>484</v>
      </c>
      <c r="AT206" s="24" t="s">
        <v>481</v>
      </c>
      <c r="AU206" s="24" t="s">
        <v>125</v>
      </c>
      <c r="AY206" s="24" t="s">
        <v>164</v>
      </c>
      <c r="BE206" s="145">
        <f>IF(U206="základní",N206,0)</f>
        <v>0</v>
      </c>
      <c r="BF206" s="145">
        <f>IF(U206="snížená",N206,0)</f>
        <v>0</v>
      </c>
      <c r="BG206" s="145">
        <f>IF(U206="zákl. přenesená",N206,0)</f>
        <v>0</v>
      </c>
      <c r="BH206" s="145">
        <f>IF(U206="sníž. přenesená",N206,0)</f>
        <v>0</v>
      </c>
      <c r="BI206" s="145">
        <f>IF(U206="nulová",N206,0)</f>
        <v>0</v>
      </c>
      <c r="BJ206" s="24" t="s">
        <v>25</v>
      </c>
      <c r="BK206" s="145">
        <f>ROUND(L206*K206,2)</f>
        <v>0</v>
      </c>
      <c r="BL206" s="24" t="s">
        <v>246</v>
      </c>
      <c r="BM206" s="24" t="s">
        <v>519</v>
      </c>
    </row>
    <row r="207" s="11" customFormat="1" ht="22.5" customHeight="1">
      <c r="B207" s="246"/>
      <c r="C207" s="247"/>
      <c r="D207" s="247"/>
      <c r="E207" s="248" t="s">
        <v>23</v>
      </c>
      <c r="F207" s="266" t="s">
        <v>520</v>
      </c>
      <c r="G207" s="267"/>
      <c r="H207" s="267"/>
      <c r="I207" s="267"/>
      <c r="J207" s="247"/>
      <c r="K207" s="250">
        <v>0.79388999999999998</v>
      </c>
      <c r="L207" s="247"/>
      <c r="M207" s="247"/>
      <c r="N207" s="247"/>
      <c r="O207" s="247"/>
      <c r="P207" s="247"/>
      <c r="Q207" s="247"/>
      <c r="R207" s="251"/>
      <c r="T207" s="252"/>
      <c r="U207" s="247"/>
      <c r="V207" s="247"/>
      <c r="W207" s="247"/>
      <c r="X207" s="247"/>
      <c r="Y207" s="247"/>
      <c r="Z207" s="247"/>
      <c r="AA207" s="253"/>
      <c r="AT207" s="254" t="s">
        <v>172</v>
      </c>
      <c r="AU207" s="254" t="s">
        <v>125</v>
      </c>
      <c r="AV207" s="11" t="s">
        <v>125</v>
      </c>
      <c r="AW207" s="11" t="s">
        <v>173</v>
      </c>
      <c r="AX207" s="11" t="s">
        <v>25</v>
      </c>
      <c r="AY207" s="254" t="s">
        <v>164</v>
      </c>
    </row>
    <row r="208" s="1" customFormat="1" ht="31.5" customHeight="1">
      <c r="B208" s="49"/>
      <c r="C208" s="224" t="s">
        <v>521</v>
      </c>
      <c r="D208" s="224" t="s">
        <v>165</v>
      </c>
      <c r="E208" s="225" t="s">
        <v>522</v>
      </c>
      <c r="F208" s="226" t="s">
        <v>523</v>
      </c>
      <c r="G208" s="226"/>
      <c r="H208" s="226"/>
      <c r="I208" s="226"/>
      <c r="J208" s="227" t="s">
        <v>216</v>
      </c>
      <c r="K208" s="228">
        <v>0.90800000000000003</v>
      </c>
      <c r="L208" s="229">
        <v>0</v>
      </c>
      <c r="M208" s="230"/>
      <c r="N208" s="231">
        <f>ROUND(L208*K208,2)</f>
        <v>0</v>
      </c>
      <c r="O208" s="231"/>
      <c r="P208" s="231"/>
      <c r="Q208" s="231"/>
      <c r="R208" s="51"/>
      <c r="T208" s="232" t="s">
        <v>23</v>
      </c>
      <c r="U208" s="59" t="s">
        <v>49</v>
      </c>
      <c r="V208" s="50"/>
      <c r="W208" s="233">
        <f>V208*K208</f>
        <v>0</v>
      </c>
      <c r="X208" s="233">
        <v>0</v>
      </c>
      <c r="Y208" s="233">
        <f>X208*K208</f>
        <v>0</v>
      </c>
      <c r="Z208" s="233">
        <v>0</v>
      </c>
      <c r="AA208" s="234">
        <f>Z208*K208</f>
        <v>0</v>
      </c>
      <c r="AR208" s="24" t="s">
        <v>246</v>
      </c>
      <c r="AT208" s="24" t="s">
        <v>165</v>
      </c>
      <c r="AU208" s="24" t="s">
        <v>125</v>
      </c>
      <c r="AY208" s="24" t="s">
        <v>164</v>
      </c>
      <c r="BE208" s="145">
        <f>IF(U208="základní",N208,0)</f>
        <v>0</v>
      </c>
      <c r="BF208" s="145">
        <f>IF(U208="snížená",N208,0)</f>
        <v>0</v>
      </c>
      <c r="BG208" s="145">
        <f>IF(U208="zákl. přenesená",N208,0)</f>
        <v>0</v>
      </c>
      <c r="BH208" s="145">
        <f>IF(U208="sníž. přenesená",N208,0)</f>
        <v>0</v>
      </c>
      <c r="BI208" s="145">
        <f>IF(U208="nulová",N208,0)</f>
        <v>0</v>
      </c>
      <c r="BJ208" s="24" t="s">
        <v>25</v>
      </c>
      <c r="BK208" s="145">
        <f>ROUND(L208*K208,2)</f>
        <v>0</v>
      </c>
      <c r="BL208" s="24" t="s">
        <v>246</v>
      </c>
      <c r="BM208" s="24" t="s">
        <v>524</v>
      </c>
    </row>
    <row r="209" s="9" customFormat="1" ht="29.88" customHeight="1">
      <c r="B209" s="211"/>
      <c r="C209" s="212"/>
      <c r="D209" s="221" t="s">
        <v>352</v>
      </c>
      <c r="E209" s="221"/>
      <c r="F209" s="221"/>
      <c r="G209" s="221"/>
      <c r="H209" s="221"/>
      <c r="I209" s="221"/>
      <c r="J209" s="221"/>
      <c r="K209" s="221"/>
      <c r="L209" s="221"/>
      <c r="M209" s="221"/>
      <c r="N209" s="264">
        <f>BK209</f>
        <v>0</v>
      </c>
      <c r="O209" s="265"/>
      <c r="P209" s="265"/>
      <c r="Q209" s="265"/>
      <c r="R209" s="214"/>
      <c r="T209" s="215"/>
      <c r="U209" s="212"/>
      <c r="V209" s="212"/>
      <c r="W209" s="216">
        <f>SUM(W210:W225)</f>
        <v>0</v>
      </c>
      <c r="X209" s="212"/>
      <c r="Y209" s="216">
        <f>SUM(Y210:Y225)</f>
        <v>0</v>
      </c>
      <c r="Z209" s="212"/>
      <c r="AA209" s="217">
        <f>SUM(AA210:AA225)</f>
        <v>0</v>
      </c>
      <c r="AR209" s="218" t="s">
        <v>125</v>
      </c>
      <c r="AT209" s="219" t="s">
        <v>83</v>
      </c>
      <c r="AU209" s="219" t="s">
        <v>25</v>
      </c>
      <c r="AY209" s="218" t="s">
        <v>164</v>
      </c>
      <c r="BK209" s="220">
        <f>SUM(BK210:BK225)</f>
        <v>0</v>
      </c>
    </row>
    <row r="210" s="1" customFormat="1" ht="31.5" customHeight="1">
      <c r="B210" s="49"/>
      <c r="C210" s="224" t="s">
        <v>484</v>
      </c>
      <c r="D210" s="224" t="s">
        <v>165</v>
      </c>
      <c r="E210" s="225" t="s">
        <v>525</v>
      </c>
      <c r="F210" s="226" t="s">
        <v>526</v>
      </c>
      <c r="G210" s="226"/>
      <c r="H210" s="226"/>
      <c r="I210" s="226"/>
      <c r="J210" s="227" t="s">
        <v>168</v>
      </c>
      <c r="K210" s="228">
        <v>26.463000000000001</v>
      </c>
      <c r="L210" s="229">
        <v>0</v>
      </c>
      <c r="M210" s="230"/>
      <c r="N210" s="231">
        <f>ROUND(L210*K210,2)</f>
        <v>0</v>
      </c>
      <c r="O210" s="231"/>
      <c r="P210" s="231"/>
      <c r="Q210" s="231"/>
      <c r="R210" s="51"/>
      <c r="T210" s="232" t="s">
        <v>23</v>
      </c>
      <c r="U210" s="59" t="s">
        <v>49</v>
      </c>
      <c r="V210" s="50"/>
      <c r="W210" s="233">
        <f>V210*K210</f>
        <v>0</v>
      </c>
      <c r="X210" s="233">
        <v>0.0066299999999999996</v>
      </c>
      <c r="Y210" s="233">
        <f>X210*K210</f>
        <v>0</v>
      </c>
      <c r="Z210" s="233">
        <v>0</v>
      </c>
      <c r="AA210" s="234">
        <f>Z210*K210</f>
        <v>0</v>
      </c>
      <c r="AR210" s="24" t="s">
        <v>246</v>
      </c>
      <c r="AT210" s="24" t="s">
        <v>165</v>
      </c>
      <c r="AU210" s="24" t="s">
        <v>125</v>
      </c>
      <c r="AY210" s="24" t="s">
        <v>164</v>
      </c>
      <c r="BE210" s="145">
        <f>IF(U210="základní",N210,0)</f>
        <v>0</v>
      </c>
      <c r="BF210" s="145">
        <f>IF(U210="snížená",N210,0)</f>
        <v>0</v>
      </c>
      <c r="BG210" s="145">
        <f>IF(U210="zákl. přenesená",N210,0)</f>
        <v>0</v>
      </c>
      <c r="BH210" s="145">
        <f>IF(U210="sníž. přenesená",N210,0)</f>
        <v>0</v>
      </c>
      <c r="BI210" s="145">
        <f>IF(U210="nulová",N210,0)</f>
        <v>0</v>
      </c>
      <c r="BJ210" s="24" t="s">
        <v>25</v>
      </c>
      <c r="BK210" s="145">
        <f>ROUND(L210*K210,2)</f>
        <v>0</v>
      </c>
      <c r="BL210" s="24" t="s">
        <v>246</v>
      </c>
      <c r="BM210" s="24" t="s">
        <v>527</v>
      </c>
    </row>
    <row r="211" s="11" customFormat="1" ht="22.5" customHeight="1">
      <c r="B211" s="246"/>
      <c r="C211" s="247"/>
      <c r="D211" s="247"/>
      <c r="E211" s="248" t="s">
        <v>23</v>
      </c>
      <c r="F211" s="266" t="s">
        <v>528</v>
      </c>
      <c r="G211" s="267"/>
      <c r="H211" s="267"/>
      <c r="I211" s="267"/>
      <c r="J211" s="247"/>
      <c r="K211" s="250">
        <v>26.462499999999999</v>
      </c>
      <c r="L211" s="247"/>
      <c r="M211" s="247"/>
      <c r="N211" s="247"/>
      <c r="O211" s="247"/>
      <c r="P211" s="247"/>
      <c r="Q211" s="247"/>
      <c r="R211" s="251"/>
      <c r="T211" s="252"/>
      <c r="U211" s="247"/>
      <c r="V211" s="247"/>
      <c r="W211" s="247"/>
      <c r="X211" s="247"/>
      <c r="Y211" s="247"/>
      <c r="Z211" s="247"/>
      <c r="AA211" s="253"/>
      <c r="AT211" s="254" t="s">
        <v>172</v>
      </c>
      <c r="AU211" s="254" t="s">
        <v>125</v>
      </c>
      <c r="AV211" s="11" t="s">
        <v>125</v>
      </c>
      <c r="AW211" s="11" t="s">
        <v>173</v>
      </c>
      <c r="AX211" s="11" t="s">
        <v>25</v>
      </c>
      <c r="AY211" s="254" t="s">
        <v>164</v>
      </c>
    </row>
    <row r="212" s="1" customFormat="1" ht="22.5" customHeight="1">
      <c r="B212" s="49"/>
      <c r="C212" s="224" t="s">
        <v>529</v>
      </c>
      <c r="D212" s="224" t="s">
        <v>165</v>
      </c>
      <c r="E212" s="225" t="s">
        <v>530</v>
      </c>
      <c r="F212" s="226" t="s">
        <v>531</v>
      </c>
      <c r="G212" s="226"/>
      <c r="H212" s="226"/>
      <c r="I212" s="226"/>
      <c r="J212" s="227" t="s">
        <v>307</v>
      </c>
      <c r="K212" s="228">
        <v>7.25</v>
      </c>
      <c r="L212" s="229">
        <v>0</v>
      </c>
      <c r="M212" s="230"/>
      <c r="N212" s="231">
        <f>ROUND(L212*K212,2)</f>
        <v>0</v>
      </c>
      <c r="O212" s="231"/>
      <c r="P212" s="231"/>
      <c r="Q212" s="231"/>
      <c r="R212" s="51"/>
      <c r="T212" s="232" t="s">
        <v>23</v>
      </c>
      <c r="U212" s="59" t="s">
        <v>49</v>
      </c>
      <c r="V212" s="50"/>
      <c r="W212" s="233">
        <f>V212*K212</f>
        <v>0</v>
      </c>
      <c r="X212" s="233">
        <v>0.0031700000000000001</v>
      </c>
      <c r="Y212" s="233">
        <f>X212*K212</f>
        <v>0</v>
      </c>
      <c r="Z212" s="233">
        <v>0</v>
      </c>
      <c r="AA212" s="234">
        <f>Z212*K212</f>
        <v>0</v>
      </c>
      <c r="AR212" s="24" t="s">
        <v>246</v>
      </c>
      <c r="AT212" s="24" t="s">
        <v>165</v>
      </c>
      <c r="AU212" s="24" t="s">
        <v>125</v>
      </c>
      <c r="AY212" s="24" t="s">
        <v>164</v>
      </c>
      <c r="BE212" s="145">
        <f>IF(U212="základní",N212,0)</f>
        <v>0</v>
      </c>
      <c r="BF212" s="145">
        <f>IF(U212="snížená",N212,0)</f>
        <v>0</v>
      </c>
      <c r="BG212" s="145">
        <f>IF(U212="zákl. přenesená",N212,0)</f>
        <v>0</v>
      </c>
      <c r="BH212" s="145">
        <f>IF(U212="sníž. přenesená",N212,0)</f>
        <v>0</v>
      </c>
      <c r="BI212" s="145">
        <f>IF(U212="nulová",N212,0)</f>
        <v>0</v>
      </c>
      <c r="BJ212" s="24" t="s">
        <v>25</v>
      </c>
      <c r="BK212" s="145">
        <f>ROUND(L212*K212,2)</f>
        <v>0</v>
      </c>
      <c r="BL212" s="24" t="s">
        <v>246</v>
      </c>
      <c r="BM212" s="24" t="s">
        <v>532</v>
      </c>
    </row>
    <row r="213" s="1" customFormat="1" ht="31.5" customHeight="1">
      <c r="B213" s="49"/>
      <c r="C213" s="224" t="s">
        <v>533</v>
      </c>
      <c r="D213" s="224" t="s">
        <v>165</v>
      </c>
      <c r="E213" s="225" t="s">
        <v>534</v>
      </c>
      <c r="F213" s="226" t="s">
        <v>535</v>
      </c>
      <c r="G213" s="226"/>
      <c r="H213" s="226"/>
      <c r="I213" s="226"/>
      <c r="J213" s="227" t="s">
        <v>307</v>
      </c>
      <c r="K213" s="228">
        <v>7.25</v>
      </c>
      <c r="L213" s="229">
        <v>0</v>
      </c>
      <c r="M213" s="230"/>
      <c r="N213" s="231">
        <f>ROUND(L213*K213,2)</f>
        <v>0</v>
      </c>
      <c r="O213" s="231"/>
      <c r="P213" s="231"/>
      <c r="Q213" s="231"/>
      <c r="R213" s="51"/>
      <c r="T213" s="232" t="s">
        <v>23</v>
      </c>
      <c r="U213" s="59" t="s">
        <v>49</v>
      </c>
      <c r="V213" s="50"/>
      <c r="W213" s="233">
        <f>V213*K213</f>
        <v>0</v>
      </c>
      <c r="X213" s="233">
        <v>0.0016800000000000001</v>
      </c>
      <c r="Y213" s="233">
        <f>X213*K213</f>
        <v>0</v>
      </c>
      <c r="Z213" s="233">
        <v>0</v>
      </c>
      <c r="AA213" s="234">
        <f>Z213*K213</f>
        <v>0</v>
      </c>
      <c r="AR213" s="24" t="s">
        <v>246</v>
      </c>
      <c r="AT213" s="24" t="s">
        <v>165</v>
      </c>
      <c r="AU213" s="24" t="s">
        <v>125</v>
      </c>
      <c r="AY213" s="24" t="s">
        <v>164</v>
      </c>
      <c r="BE213" s="145">
        <f>IF(U213="základní",N213,0)</f>
        <v>0</v>
      </c>
      <c r="BF213" s="145">
        <f>IF(U213="snížená",N213,0)</f>
        <v>0</v>
      </c>
      <c r="BG213" s="145">
        <f>IF(U213="zákl. přenesená",N213,0)</f>
        <v>0</v>
      </c>
      <c r="BH213" s="145">
        <f>IF(U213="sníž. přenesená",N213,0)</f>
        <v>0</v>
      </c>
      <c r="BI213" s="145">
        <f>IF(U213="nulová",N213,0)</f>
        <v>0</v>
      </c>
      <c r="BJ213" s="24" t="s">
        <v>25</v>
      </c>
      <c r="BK213" s="145">
        <f>ROUND(L213*K213,2)</f>
        <v>0</v>
      </c>
      <c r="BL213" s="24" t="s">
        <v>246</v>
      </c>
      <c r="BM213" s="24" t="s">
        <v>536</v>
      </c>
    </row>
    <row r="214" s="11" customFormat="1" ht="22.5" customHeight="1">
      <c r="B214" s="246"/>
      <c r="C214" s="247"/>
      <c r="D214" s="247"/>
      <c r="E214" s="248" t="s">
        <v>23</v>
      </c>
      <c r="F214" s="266" t="s">
        <v>537</v>
      </c>
      <c r="G214" s="267"/>
      <c r="H214" s="267"/>
      <c r="I214" s="267"/>
      <c r="J214" s="247"/>
      <c r="K214" s="250">
        <v>7.25</v>
      </c>
      <c r="L214" s="247"/>
      <c r="M214" s="247"/>
      <c r="N214" s="247"/>
      <c r="O214" s="247"/>
      <c r="P214" s="247"/>
      <c r="Q214" s="247"/>
      <c r="R214" s="251"/>
      <c r="T214" s="252"/>
      <c r="U214" s="247"/>
      <c r="V214" s="247"/>
      <c r="W214" s="247"/>
      <c r="X214" s="247"/>
      <c r="Y214" s="247"/>
      <c r="Z214" s="247"/>
      <c r="AA214" s="253"/>
      <c r="AT214" s="254" t="s">
        <v>172</v>
      </c>
      <c r="AU214" s="254" t="s">
        <v>125</v>
      </c>
      <c r="AV214" s="11" t="s">
        <v>125</v>
      </c>
      <c r="AW214" s="11" t="s">
        <v>173</v>
      </c>
      <c r="AX214" s="11" t="s">
        <v>25</v>
      </c>
      <c r="AY214" s="254" t="s">
        <v>164</v>
      </c>
    </row>
    <row r="215" s="1" customFormat="1" ht="31.5" customHeight="1">
      <c r="B215" s="49"/>
      <c r="C215" s="224" t="s">
        <v>538</v>
      </c>
      <c r="D215" s="224" t="s">
        <v>165</v>
      </c>
      <c r="E215" s="225" t="s">
        <v>539</v>
      </c>
      <c r="F215" s="226" t="s">
        <v>540</v>
      </c>
      <c r="G215" s="226"/>
      <c r="H215" s="226"/>
      <c r="I215" s="226"/>
      <c r="J215" s="227" t="s">
        <v>307</v>
      </c>
      <c r="K215" s="228">
        <v>7.25</v>
      </c>
      <c r="L215" s="229">
        <v>0</v>
      </c>
      <c r="M215" s="230"/>
      <c r="N215" s="231">
        <f>ROUND(L215*K215,2)</f>
        <v>0</v>
      </c>
      <c r="O215" s="231"/>
      <c r="P215" s="231"/>
      <c r="Q215" s="231"/>
      <c r="R215" s="51"/>
      <c r="T215" s="232" t="s">
        <v>23</v>
      </c>
      <c r="U215" s="59" t="s">
        <v>49</v>
      </c>
      <c r="V215" s="50"/>
      <c r="W215" s="233">
        <f>V215*K215</f>
        <v>0</v>
      </c>
      <c r="X215" s="233">
        <v>0.0022599999999999999</v>
      </c>
      <c r="Y215" s="233">
        <f>X215*K215</f>
        <v>0</v>
      </c>
      <c r="Z215" s="233">
        <v>0</v>
      </c>
      <c r="AA215" s="234">
        <f>Z215*K215</f>
        <v>0</v>
      </c>
      <c r="AR215" s="24" t="s">
        <v>246</v>
      </c>
      <c r="AT215" s="24" t="s">
        <v>165</v>
      </c>
      <c r="AU215" s="24" t="s">
        <v>125</v>
      </c>
      <c r="AY215" s="24" t="s">
        <v>164</v>
      </c>
      <c r="BE215" s="145">
        <f>IF(U215="základní",N215,0)</f>
        <v>0</v>
      </c>
      <c r="BF215" s="145">
        <f>IF(U215="snížená",N215,0)</f>
        <v>0</v>
      </c>
      <c r="BG215" s="145">
        <f>IF(U215="zákl. přenesená",N215,0)</f>
        <v>0</v>
      </c>
      <c r="BH215" s="145">
        <f>IF(U215="sníž. přenesená",N215,0)</f>
        <v>0</v>
      </c>
      <c r="BI215" s="145">
        <f>IF(U215="nulová",N215,0)</f>
        <v>0</v>
      </c>
      <c r="BJ215" s="24" t="s">
        <v>25</v>
      </c>
      <c r="BK215" s="145">
        <f>ROUND(L215*K215,2)</f>
        <v>0</v>
      </c>
      <c r="BL215" s="24" t="s">
        <v>246</v>
      </c>
      <c r="BM215" s="24" t="s">
        <v>541</v>
      </c>
    </row>
    <row r="216" s="11" customFormat="1" ht="22.5" customHeight="1">
      <c r="B216" s="246"/>
      <c r="C216" s="247"/>
      <c r="D216" s="247"/>
      <c r="E216" s="248" t="s">
        <v>23</v>
      </c>
      <c r="F216" s="266" t="s">
        <v>537</v>
      </c>
      <c r="G216" s="267"/>
      <c r="H216" s="267"/>
      <c r="I216" s="267"/>
      <c r="J216" s="247"/>
      <c r="K216" s="250">
        <v>7.25</v>
      </c>
      <c r="L216" s="247"/>
      <c r="M216" s="247"/>
      <c r="N216" s="247"/>
      <c r="O216" s="247"/>
      <c r="P216" s="247"/>
      <c r="Q216" s="247"/>
      <c r="R216" s="251"/>
      <c r="T216" s="252"/>
      <c r="U216" s="247"/>
      <c r="V216" s="247"/>
      <c r="W216" s="247"/>
      <c r="X216" s="247"/>
      <c r="Y216" s="247"/>
      <c r="Z216" s="247"/>
      <c r="AA216" s="253"/>
      <c r="AT216" s="254" t="s">
        <v>172</v>
      </c>
      <c r="AU216" s="254" t="s">
        <v>125</v>
      </c>
      <c r="AV216" s="11" t="s">
        <v>125</v>
      </c>
      <c r="AW216" s="11" t="s">
        <v>173</v>
      </c>
      <c r="AX216" s="11" t="s">
        <v>25</v>
      </c>
      <c r="AY216" s="254" t="s">
        <v>164</v>
      </c>
    </row>
    <row r="217" s="1" customFormat="1" ht="22.5" customHeight="1">
      <c r="B217" s="49"/>
      <c r="C217" s="224" t="s">
        <v>542</v>
      </c>
      <c r="D217" s="224" t="s">
        <v>165</v>
      </c>
      <c r="E217" s="225" t="s">
        <v>543</v>
      </c>
      <c r="F217" s="226" t="s">
        <v>544</v>
      </c>
      <c r="G217" s="226"/>
      <c r="H217" s="226"/>
      <c r="I217" s="226"/>
      <c r="J217" s="227" t="s">
        <v>307</v>
      </c>
      <c r="K217" s="228">
        <v>7.25</v>
      </c>
      <c r="L217" s="229">
        <v>0</v>
      </c>
      <c r="M217" s="230"/>
      <c r="N217" s="231">
        <f>ROUND(L217*K217,2)</f>
        <v>0</v>
      </c>
      <c r="O217" s="231"/>
      <c r="P217" s="231"/>
      <c r="Q217" s="231"/>
      <c r="R217" s="51"/>
      <c r="T217" s="232" t="s">
        <v>23</v>
      </c>
      <c r="U217" s="59" t="s">
        <v>49</v>
      </c>
      <c r="V217" s="50"/>
      <c r="W217" s="233">
        <f>V217*K217</f>
        <v>0</v>
      </c>
      <c r="X217" s="233">
        <v>0.0023</v>
      </c>
      <c r="Y217" s="233">
        <f>X217*K217</f>
        <v>0</v>
      </c>
      <c r="Z217" s="233">
        <v>0</v>
      </c>
      <c r="AA217" s="234">
        <f>Z217*K217</f>
        <v>0</v>
      </c>
      <c r="AR217" s="24" t="s">
        <v>246</v>
      </c>
      <c r="AT217" s="24" t="s">
        <v>165</v>
      </c>
      <c r="AU217" s="24" t="s">
        <v>125</v>
      </c>
      <c r="AY217" s="24" t="s">
        <v>164</v>
      </c>
      <c r="BE217" s="145">
        <f>IF(U217="základní",N217,0)</f>
        <v>0</v>
      </c>
      <c r="BF217" s="145">
        <f>IF(U217="snížená",N217,0)</f>
        <v>0</v>
      </c>
      <c r="BG217" s="145">
        <f>IF(U217="zákl. přenesená",N217,0)</f>
        <v>0</v>
      </c>
      <c r="BH217" s="145">
        <f>IF(U217="sníž. přenesená",N217,0)</f>
        <v>0</v>
      </c>
      <c r="BI217" s="145">
        <f>IF(U217="nulová",N217,0)</f>
        <v>0</v>
      </c>
      <c r="BJ217" s="24" t="s">
        <v>25</v>
      </c>
      <c r="BK217" s="145">
        <f>ROUND(L217*K217,2)</f>
        <v>0</v>
      </c>
      <c r="BL217" s="24" t="s">
        <v>246</v>
      </c>
      <c r="BM217" s="24" t="s">
        <v>545</v>
      </c>
    </row>
    <row r="218" s="11" customFormat="1" ht="22.5" customHeight="1">
      <c r="B218" s="246"/>
      <c r="C218" s="247"/>
      <c r="D218" s="247"/>
      <c r="E218" s="248" t="s">
        <v>23</v>
      </c>
      <c r="F218" s="266" t="s">
        <v>537</v>
      </c>
      <c r="G218" s="267"/>
      <c r="H218" s="267"/>
      <c r="I218" s="267"/>
      <c r="J218" s="247"/>
      <c r="K218" s="250">
        <v>7.25</v>
      </c>
      <c r="L218" s="247"/>
      <c r="M218" s="247"/>
      <c r="N218" s="247"/>
      <c r="O218" s="247"/>
      <c r="P218" s="247"/>
      <c r="Q218" s="247"/>
      <c r="R218" s="251"/>
      <c r="T218" s="252"/>
      <c r="U218" s="247"/>
      <c r="V218" s="247"/>
      <c r="W218" s="247"/>
      <c r="X218" s="247"/>
      <c r="Y218" s="247"/>
      <c r="Z218" s="247"/>
      <c r="AA218" s="253"/>
      <c r="AT218" s="254" t="s">
        <v>172</v>
      </c>
      <c r="AU218" s="254" t="s">
        <v>125</v>
      </c>
      <c r="AV218" s="11" t="s">
        <v>125</v>
      </c>
      <c r="AW218" s="11" t="s">
        <v>173</v>
      </c>
      <c r="AX218" s="11" t="s">
        <v>25</v>
      </c>
      <c r="AY218" s="254" t="s">
        <v>164</v>
      </c>
    </row>
    <row r="219" s="1" customFormat="1" ht="22.5" customHeight="1">
      <c r="B219" s="49"/>
      <c r="C219" s="224" t="s">
        <v>546</v>
      </c>
      <c r="D219" s="224" t="s">
        <v>165</v>
      </c>
      <c r="E219" s="225" t="s">
        <v>547</v>
      </c>
      <c r="F219" s="226" t="s">
        <v>548</v>
      </c>
      <c r="G219" s="226"/>
      <c r="H219" s="226"/>
      <c r="I219" s="226"/>
      <c r="J219" s="227" t="s">
        <v>307</v>
      </c>
      <c r="K219" s="228">
        <v>7.2999999999999998</v>
      </c>
      <c r="L219" s="229">
        <v>0</v>
      </c>
      <c r="M219" s="230"/>
      <c r="N219" s="231">
        <f>ROUND(L219*K219,2)</f>
        <v>0</v>
      </c>
      <c r="O219" s="231"/>
      <c r="P219" s="231"/>
      <c r="Q219" s="231"/>
      <c r="R219" s="51"/>
      <c r="T219" s="232" t="s">
        <v>23</v>
      </c>
      <c r="U219" s="59" t="s">
        <v>49</v>
      </c>
      <c r="V219" s="50"/>
      <c r="W219" s="233">
        <f>V219*K219</f>
        <v>0</v>
      </c>
      <c r="X219" s="233">
        <v>0.0012600000000000001</v>
      </c>
      <c r="Y219" s="233">
        <f>X219*K219</f>
        <v>0</v>
      </c>
      <c r="Z219" s="233">
        <v>0</v>
      </c>
      <c r="AA219" s="234">
        <f>Z219*K219</f>
        <v>0</v>
      </c>
      <c r="AR219" s="24" t="s">
        <v>246</v>
      </c>
      <c r="AT219" s="24" t="s">
        <v>165</v>
      </c>
      <c r="AU219" s="24" t="s">
        <v>125</v>
      </c>
      <c r="AY219" s="24" t="s">
        <v>164</v>
      </c>
      <c r="BE219" s="145">
        <f>IF(U219="základní",N219,0)</f>
        <v>0</v>
      </c>
      <c r="BF219" s="145">
        <f>IF(U219="snížená",N219,0)</f>
        <v>0</v>
      </c>
      <c r="BG219" s="145">
        <f>IF(U219="zákl. přenesená",N219,0)</f>
        <v>0</v>
      </c>
      <c r="BH219" s="145">
        <f>IF(U219="sníž. přenesená",N219,0)</f>
        <v>0</v>
      </c>
      <c r="BI219" s="145">
        <f>IF(U219="nulová",N219,0)</f>
        <v>0</v>
      </c>
      <c r="BJ219" s="24" t="s">
        <v>25</v>
      </c>
      <c r="BK219" s="145">
        <f>ROUND(L219*K219,2)</f>
        <v>0</v>
      </c>
      <c r="BL219" s="24" t="s">
        <v>246</v>
      </c>
      <c r="BM219" s="24" t="s">
        <v>549</v>
      </c>
    </row>
    <row r="220" s="11" customFormat="1" ht="22.5" customHeight="1">
      <c r="B220" s="246"/>
      <c r="C220" s="247"/>
      <c r="D220" s="247"/>
      <c r="E220" s="248" t="s">
        <v>23</v>
      </c>
      <c r="F220" s="266" t="s">
        <v>550</v>
      </c>
      <c r="G220" s="267"/>
      <c r="H220" s="267"/>
      <c r="I220" s="267"/>
      <c r="J220" s="247"/>
      <c r="K220" s="250">
        <v>7.2999999999999998</v>
      </c>
      <c r="L220" s="247"/>
      <c r="M220" s="247"/>
      <c r="N220" s="247"/>
      <c r="O220" s="247"/>
      <c r="P220" s="247"/>
      <c r="Q220" s="247"/>
      <c r="R220" s="251"/>
      <c r="T220" s="252"/>
      <c r="U220" s="247"/>
      <c r="V220" s="247"/>
      <c r="W220" s="247"/>
      <c r="X220" s="247"/>
      <c r="Y220" s="247"/>
      <c r="Z220" s="247"/>
      <c r="AA220" s="253"/>
      <c r="AT220" s="254" t="s">
        <v>172</v>
      </c>
      <c r="AU220" s="254" t="s">
        <v>125</v>
      </c>
      <c r="AV220" s="11" t="s">
        <v>125</v>
      </c>
      <c r="AW220" s="11" t="s">
        <v>173</v>
      </c>
      <c r="AX220" s="11" t="s">
        <v>25</v>
      </c>
      <c r="AY220" s="254" t="s">
        <v>164</v>
      </c>
    </row>
    <row r="221" s="1" customFormat="1" ht="22.5" customHeight="1">
      <c r="B221" s="49"/>
      <c r="C221" s="224" t="s">
        <v>551</v>
      </c>
      <c r="D221" s="224" t="s">
        <v>165</v>
      </c>
      <c r="E221" s="225" t="s">
        <v>552</v>
      </c>
      <c r="F221" s="226" t="s">
        <v>553</v>
      </c>
      <c r="G221" s="226"/>
      <c r="H221" s="226"/>
      <c r="I221" s="226"/>
      <c r="J221" s="227" t="s">
        <v>307</v>
      </c>
      <c r="K221" s="228">
        <v>6.3499999999999996</v>
      </c>
      <c r="L221" s="229">
        <v>0</v>
      </c>
      <c r="M221" s="230"/>
      <c r="N221" s="231">
        <f>ROUND(L221*K221,2)</f>
        <v>0</v>
      </c>
      <c r="O221" s="231"/>
      <c r="P221" s="231"/>
      <c r="Q221" s="231"/>
      <c r="R221" s="51"/>
      <c r="T221" s="232" t="s">
        <v>23</v>
      </c>
      <c r="U221" s="59" t="s">
        <v>49</v>
      </c>
      <c r="V221" s="50"/>
      <c r="W221" s="233">
        <f>V221*K221</f>
        <v>0</v>
      </c>
      <c r="X221" s="233">
        <v>0.0021900000000000001</v>
      </c>
      <c r="Y221" s="233">
        <f>X221*K221</f>
        <v>0</v>
      </c>
      <c r="Z221" s="233">
        <v>0</v>
      </c>
      <c r="AA221" s="234">
        <f>Z221*K221</f>
        <v>0</v>
      </c>
      <c r="AR221" s="24" t="s">
        <v>246</v>
      </c>
      <c r="AT221" s="24" t="s">
        <v>165</v>
      </c>
      <c r="AU221" s="24" t="s">
        <v>125</v>
      </c>
      <c r="AY221" s="24" t="s">
        <v>164</v>
      </c>
      <c r="BE221" s="145">
        <f>IF(U221="základní",N221,0)</f>
        <v>0</v>
      </c>
      <c r="BF221" s="145">
        <f>IF(U221="snížená",N221,0)</f>
        <v>0</v>
      </c>
      <c r="BG221" s="145">
        <f>IF(U221="zákl. přenesená",N221,0)</f>
        <v>0</v>
      </c>
      <c r="BH221" s="145">
        <f>IF(U221="sníž. přenesená",N221,0)</f>
        <v>0</v>
      </c>
      <c r="BI221" s="145">
        <f>IF(U221="nulová",N221,0)</f>
        <v>0</v>
      </c>
      <c r="BJ221" s="24" t="s">
        <v>25</v>
      </c>
      <c r="BK221" s="145">
        <f>ROUND(L221*K221,2)</f>
        <v>0</v>
      </c>
      <c r="BL221" s="24" t="s">
        <v>246</v>
      </c>
      <c r="BM221" s="24" t="s">
        <v>554</v>
      </c>
    </row>
    <row r="222" s="11" customFormat="1" ht="22.5" customHeight="1">
      <c r="B222" s="246"/>
      <c r="C222" s="247"/>
      <c r="D222" s="247"/>
      <c r="E222" s="248" t="s">
        <v>23</v>
      </c>
      <c r="F222" s="266" t="s">
        <v>555</v>
      </c>
      <c r="G222" s="267"/>
      <c r="H222" s="267"/>
      <c r="I222" s="267"/>
      <c r="J222" s="247"/>
      <c r="K222" s="250">
        <v>6.3499999999999996</v>
      </c>
      <c r="L222" s="247"/>
      <c r="M222" s="247"/>
      <c r="N222" s="247"/>
      <c r="O222" s="247"/>
      <c r="P222" s="247"/>
      <c r="Q222" s="247"/>
      <c r="R222" s="251"/>
      <c r="T222" s="252"/>
      <c r="U222" s="247"/>
      <c r="V222" s="247"/>
      <c r="W222" s="247"/>
      <c r="X222" s="247"/>
      <c r="Y222" s="247"/>
      <c r="Z222" s="247"/>
      <c r="AA222" s="253"/>
      <c r="AT222" s="254" t="s">
        <v>172</v>
      </c>
      <c r="AU222" s="254" t="s">
        <v>125</v>
      </c>
      <c r="AV222" s="11" t="s">
        <v>125</v>
      </c>
      <c r="AW222" s="11" t="s">
        <v>173</v>
      </c>
      <c r="AX222" s="11" t="s">
        <v>25</v>
      </c>
      <c r="AY222" s="254" t="s">
        <v>164</v>
      </c>
    </row>
    <row r="223" s="1" customFormat="1" ht="31.5" customHeight="1">
      <c r="B223" s="49"/>
      <c r="C223" s="224" t="s">
        <v>556</v>
      </c>
      <c r="D223" s="224" t="s">
        <v>165</v>
      </c>
      <c r="E223" s="225" t="s">
        <v>557</v>
      </c>
      <c r="F223" s="226" t="s">
        <v>558</v>
      </c>
      <c r="G223" s="226"/>
      <c r="H223" s="226"/>
      <c r="I223" s="226"/>
      <c r="J223" s="227" t="s">
        <v>168</v>
      </c>
      <c r="K223" s="228">
        <v>26.463000000000001</v>
      </c>
      <c r="L223" s="229">
        <v>0</v>
      </c>
      <c r="M223" s="230"/>
      <c r="N223" s="231">
        <f>ROUND(L223*K223,2)</f>
        <v>0</v>
      </c>
      <c r="O223" s="231"/>
      <c r="P223" s="231"/>
      <c r="Q223" s="231"/>
      <c r="R223" s="51"/>
      <c r="T223" s="232" t="s">
        <v>23</v>
      </c>
      <c r="U223" s="59" t="s">
        <v>49</v>
      </c>
      <c r="V223" s="50"/>
      <c r="W223" s="233">
        <f>V223*K223</f>
        <v>0</v>
      </c>
      <c r="X223" s="233">
        <v>0.00017000000000000001</v>
      </c>
      <c r="Y223" s="233">
        <f>X223*K223</f>
        <v>0</v>
      </c>
      <c r="Z223" s="233">
        <v>0</v>
      </c>
      <c r="AA223" s="234">
        <f>Z223*K223</f>
        <v>0</v>
      </c>
      <c r="AR223" s="24" t="s">
        <v>246</v>
      </c>
      <c r="AT223" s="24" t="s">
        <v>165</v>
      </c>
      <c r="AU223" s="24" t="s">
        <v>125</v>
      </c>
      <c r="AY223" s="24" t="s">
        <v>164</v>
      </c>
      <c r="BE223" s="145">
        <f>IF(U223="základní",N223,0)</f>
        <v>0</v>
      </c>
      <c r="BF223" s="145">
        <f>IF(U223="snížená",N223,0)</f>
        <v>0</v>
      </c>
      <c r="BG223" s="145">
        <f>IF(U223="zákl. přenesená",N223,0)</f>
        <v>0</v>
      </c>
      <c r="BH223" s="145">
        <f>IF(U223="sníž. přenesená",N223,0)</f>
        <v>0</v>
      </c>
      <c r="BI223" s="145">
        <f>IF(U223="nulová",N223,0)</f>
        <v>0</v>
      </c>
      <c r="BJ223" s="24" t="s">
        <v>25</v>
      </c>
      <c r="BK223" s="145">
        <f>ROUND(L223*K223,2)</f>
        <v>0</v>
      </c>
      <c r="BL223" s="24" t="s">
        <v>246</v>
      </c>
      <c r="BM223" s="24" t="s">
        <v>559</v>
      </c>
    </row>
    <row r="224" s="11" customFormat="1" ht="22.5" customHeight="1">
      <c r="B224" s="246"/>
      <c r="C224" s="247"/>
      <c r="D224" s="247"/>
      <c r="E224" s="248" t="s">
        <v>23</v>
      </c>
      <c r="F224" s="266" t="s">
        <v>528</v>
      </c>
      <c r="G224" s="267"/>
      <c r="H224" s="267"/>
      <c r="I224" s="267"/>
      <c r="J224" s="247"/>
      <c r="K224" s="250">
        <v>26.462499999999999</v>
      </c>
      <c r="L224" s="247"/>
      <c r="M224" s="247"/>
      <c r="N224" s="247"/>
      <c r="O224" s="247"/>
      <c r="P224" s="247"/>
      <c r="Q224" s="247"/>
      <c r="R224" s="251"/>
      <c r="T224" s="252"/>
      <c r="U224" s="247"/>
      <c r="V224" s="247"/>
      <c r="W224" s="247"/>
      <c r="X224" s="247"/>
      <c r="Y224" s="247"/>
      <c r="Z224" s="247"/>
      <c r="AA224" s="253"/>
      <c r="AT224" s="254" t="s">
        <v>172</v>
      </c>
      <c r="AU224" s="254" t="s">
        <v>125</v>
      </c>
      <c r="AV224" s="11" t="s">
        <v>125</v>
      </c>
      <c r="AW224" s="11" t="s">
        <v>173</v>
      </c>
      <c r="AX224" s="11" t="s">
        <v>25</v>
      </c>
      <c r="AY224" s="254" t="s">
        <v>164</v>
      </c>
    </row>
    <row r="225" s="1" customFormat="1" ht="31.5" customHeight="1">
      <c r="B225" s="49"/>
      <c r="C225" s="224" t="s">
        <v>560</v>
      </c>
      <c r="D225" s="224" t="s">
        <v>165</v>
      </c>
      <c r="E225" s="225" t="s">
        <v>383</v>
      </c>
      <c r="F225" s="226" t="s">
        <v>384</v>
      </c>
      <c r="G225" s="226"/>
      <c r="H225" s="226"/>
      <c r="I225" s="226"/>
      <c r="J225" s="227" t="s">
        <v>216</v>
      </c>
      <c r="K225" s="228">
        <v>0.27100000000000002</v>
      </c>
      <c r="L225" s="229">
        <v>0</v>
      </c>
      <c r="M225" s="230"/>
      <c r="N225" s="231">
        <f>ROUND(L225*K225,2)</f>
        <v>0</v>
      </c>
      <c r="O225" s="231"/>
      <c r="P225" s="231"/>
      <c r="Q225" s="231"/>
      <c r="R225" s="51"/>
      <c r="T225" s="232" t="s">
        <v>23</v>
      </c>
      <c r="U225" s="59" t="s">
        <v>49</v>
      </c>
      <c r="V225" s="50"/>
      <c r="W225" s="233">
        <f>V225*K225</f>
        <v>0</v>
      </c>
      <c r="X225" s="233">
        <v>0</v>
      </c>
      <c r="Y225" s="233">
        <f>X225*K225</f>
        <v>0</v>
      </c>
      <c r="Z225" s="233">
        <v>0</v>
      </c>
      <c r="AA225" s="234">
        <f>Z225*K225</f>
        <v>0</v>
      </c>
      <c r="AR225" s="24" t="s">
        <v>246</v>
      </c>
      <c r="AT225" s="24" t="s">
        <v>165</v>
      </c>
      <c r="AU225" s="24" t="s">
        <v>125</v>
      </c>
      <c r="AY225" s="24" t="s">
        <v>164</v>
      </c>
      <c r="BE225" s="145">
        <f>IF(U225="základní",N225,0)</f>
        <v>0</v>
      </c>
      <c r="BF225" s="145">
        <f>IF(U225="snížená",N225,0)</f>
        <v>0</v>
      </c>
      <c r="BG225" s="145">
        <f>IF(U225="zákl. přenesená",N225,0)</f>
        <v>0</v>
      </c>
      <c r="BH225" s="145">
        <f>IF(U225="sníž. přenesená",N225,0)</f>
        <v>0</v>
      </c>
      <c r="BI225" s="145">
        <f>IF(U225="nulová",N225,0)</f>
        <v>0</v>
      </c>
      <c r="BJ225" s="24" t="s">
        <v>25</v>
      </c>
      <c r="BK225" s="145">
        <f>ROUND(L225*K225,2)</f>
        <v>0</v>
      </c>
      <c r="BL225" s="24" t="s">
        <v>246</v>
      </c>
      <c r="BM225" s="24" t="s">
        <v>561</v>
      </c>
    </row>
    <row r="226" s="9" customFormat="1" ht="29.88" customHeight="1">
      <c r="B226" s="211"/>
      <c r="C226" s="212"/>
      <c r="D226" s="221" t="s">
        <v>241</v>
      </c>
      <c r="E226" s="221"/>
      <c r="F226" s="221"/>
      <c r="G226" s="221"/>
      <c r="H226" s="221"/>
      <c r="I226" s="221"/>
      <c r="J226" s="221"/>
      <c r="K226" s="221"/>
      <c r="L226" s="221"/>
      <c r="M226" s="221"/>
      <c r="N226" s="264">
        <f>BK226</f>
        <v>0</v>
      </c>
      <c r="O226" s="265"/>
      <c r="P226" s="265"/>
      <c r="Q226" s="265"/>
      <c r="R226" s="214"/>
      <c r="T226" s="215"/>
      <c r="U226" s="212"/>
      <c r="V226" s="212"/>
      <c r="W226" s="216">
        <f>SUM(W227:W229)</f>
        <v>0</v>
      </c>
      <c r="X226" s="212"/>
      <c r="Y226" s="216">
        <f>SUM(Y227:Y229)</f>
        <v>0</v>
      </c>
      <c r="Z226" s="212"/>
      <c r="AA226" s="217">
        <f>SUM(AA227:AA229)</f>
        <v>0</v>
      </c>
      <c r="AR226" s="218" t="s">
        <v>125</v>
      </c>
      <c r="AT226" s="219" t="s">
        <v>83</v>
      </c>
      <c r="AU226" s="219" t="s">
        <v>25</v>
      </c>
      <c r="AY226" s="218" t="s">
        <v>164</v>
      </c>
      <c r="BK226" s="220">
        <f>SUM(BK227:BK229)</f>
        <v>0</v>
      </c>
    </row>
    <row r="227" s="1" customFormat="1" ht="31.5" customHeight="1">
      <c r="B227" s="49"/>
      <c r="C227" s="224" t="s">
        <v>562</v>
      </c>
      <c r="D227" s="224" t="s">
        <v>165</v>
      </c>
      <c r="E227" s="225" t="s">
        <v>563</v>
      </c>
      <c r="F227" s="226" t="s">
        <v>564</v>
      </c>
      <c r="G227" s="226"/>
      <c r="H227" s="226"/>
      <c r="I227" s="226"/>
      <c r="J227" s="227" t="s">
        <v>307</v>
      </c>
      <c r="K227" s="228">
        <v>76.099999999999994</v>
      </c>
      <c r="L227" s="229">
        <v>0</v>
      </c>
      <c r="M227" s="230"/>
      <c r="N227" s="231">
        <f>ROUND(L227*K227,2)</f>
        <v>0</v>
      </c>
      <c r="O227" s="231"/>
      <c r="P227" s="231"/>
      <c r="Q227" s="231"/>
      <c r="R227" s="51"/>
      <c r="T227" s="232" t="s">
        <v>23</v>
      </c>
      <c r="U227" s="59" t="s">
        <v>49</v>
      </c>
      <c r="V227" s="50"/>
      <c r="W227" s="233">
        <f>V227*K227</f>
        <v>0</v>
      </c>
      <c r="X227" s="233">
        <v>0</v>
      </c>
      <c r="Y227" s="233">
        <f>X227*K227</f>
        <v>0</v>
      </c>
      <c r="Z227" s="233">
        <v>0</v>
      </c>
      <c r="AA227" s="234">
        <f>Z227*K227</f>
        <v>0</v>
      </c>
      <c r="AR227" s="24" t="s">
        <v>246</v>
      </c>
      <c r="AT227" s="24" t="s">
        <v>165</v>
      </c>
      <c r="AU227" s="24" t="s">
        <v>125</v>
      </c>
      <c r="AY227" s="24" t="s">
        <v>164</v>
      </c>
      <c r="BE227" s="145">
        <f>IF(U227="základní",N227,0)</f>
        <v>0</v>
      </c>
      <c r="BF227" s="145">
        <f>IF(U227="snížená",N227,0)</f>
        <v>0</v>
      </c>
      <c r="BG227" s="145">
        <f>IF(U227="zákl. přenesená",N227,0)</f>
        <v>0</v>
      </c>
      <c r="BH227" s="145">
        <f>IF(U227="sníž. přenesená",N227,0)</f>
        <v>0</v>
      </c>
      <c r="BI227" s="145">
        <f>IF(U227="nulová",N227,0)</f>
        <v>0</v>
      </c>
      <c r="BJ227" s="24" t="s">
        <v>25</v>
      </c>
      <c r="BK227" s="145">
        <f>ROUND(L227*K227,2)</f>
        <v>0</v>
      </c>
      <c r="BL227" s="24" t="s">
        <v>246</v>
      </c>
      <c r="BM227" s="24" t="s">
        <v>565</v>
      </c>
    </row>
    <row r="228" s="11" customFormat="1" ht="22.5" customHeight="1">
      <c r="B228" s="246"/>
      <c r="C228" s="247"/>
      <c r="D228" s="247"/>
      <c r="E228" s="248" t="s">
        <v>23</v>
      </c>
      <c r="F228" s="266" t="s">
        <v>566</v>
      </c>
      <c r="G228" s="267"/>
      <c r="H228" s="267"/>
      <c r="I228" s="267"/>
      <c r="J228" s="247"/>
      <c r="K228" s="250">
        <v>76.099999999999994</v>
      </c>
      <c r="L228" s="247"/>
      <c r="M228" s="247"/>
      <c r="N228" s="247"/>
      <c r="O228" s="247"/>
      <c r="P228" s="247"/>
      <c r="Q228" s="247"/>
      <c r="R228" s="251"/>
      <c r="T228" s="252"/>
      <c r="U228" s="247"/>
      <c r="V228" s="247"/>
      <c r="W228" s="247"/>
      <c r="X228" s="247"/>
      <c r="Y228" s="247"/>
      <c r="Z228" s="247"/>
      <c r="AA228" s="253"/>
      <c r="AT228" s="254" t="s">
        <v>172</v>
      </c>
      <c r="AU228" s="254" t="s">
        <v>125</v>
      </c>
      <c r="AV228" s="11" t="s">
        <v>125</v>
      </c>
      <c r="AW228" s="11" t="s">
        <v>173</v>
      </c>
      <c r="AX228" s="11" t="s">
        <v>25</v>
      </c>
      <c r="AY228" s="254" t="s">
        <v>164</v>
      </c>
    </row>
    <row r="229" s="1" customFormat="1" ht="31.5" customHeight="1">
      <c r="B229" s="49"/>
      <c r="C229" s="224" t="s">
        <v>567</v>
      </c>
      <c r="D229" s="224" t="s">
        <v>165</v>
      </c>
      <c r="E229" s="225" t="s">
        <v>568</v>
      </c>
      <c r="F229" s="226" t="s">
        <v>569</v>
      </c>
      <c r="G229" s="226"/>
      <c r="H229" s="226"/>
      <c r="I229" s="226"/>
      <c r="J229" s="227" t="s">
        <v>216</v>
      </c>
      <c r="K229" s="228">
        <v>0</v>
      </c>
      <c r="L229" s="229">
        <v>0</v>
      </c>
      <c r="M229" s="230"/>
      <c r="N229" s="231">
        <f>ROUND(L229*K229,2)</f>
        <v>0</v>
      </c>
      <c r="O229" s="231"/>
      <c r="P229" s="231"/>
      <c r="Q229" s="231"/>
      <c r="R229" s="51"/>
      <c r="T229" s="232" t="s">
        <v>23</v>
      </c>
      <c r="U229" s="59" t="s">
        <v>49</v>
      </c>
      <c r="V229" s="50"/>
      <c r="W229" s="233">
        <f>V229*K229</f>
        <v>0</v>
      </c>
      <c r="X229" s="233">
        <v>0</v>
      </c>
      <c r="Y229" s="233">
        <f>X229*K229</f>
        <v>0</v>
      </c>
      <c r="Z229" s="233">
        <v>0</v>
      </c>
      <c r="AA229" s="234">
        <f>Z229*K229</f>
        <v>0</v>
      </c>
      <c r="AR229" s="24" t="s">
        <v>246</v>
      </c>
      <c r="AT229" s="24" t="s">
        <v>165</v>
      </c>
      <c r="AU229" s="24" t="s">
        <v>125</v>
      </c>
      <c r="AY229" s="24" t="s">
        <v>164</v>
      </c>
      <c r="BE229" s="145">
        <f>IF(U229="základní",N229,0)</f>
        <v>0</v>
      </c>
      <c r="BF229" s="145">
        <f>IF(U229="snížená",N229,0)</f>
        <v>0</v>
      </c>
      <c r="BG229" s="145">
        <f>IF(U229="zákl. přenesená",N229,0)</f>
        <v>0</v>
      </c>
      <c r="BH229" s="145">
        <f>IF(U229="sníž. přenesená",N229,0)</f>
        <v>0</v>
      </c>
      <c r="BI229" s="145">
        <f>IF(U229="nulová",N229,0)</f>
        <v>0</v>
      </c>
      <c r="BJ229" s="24" t="s">
        <v>25</v>
      </c>
      <c r="BK229" s="145">
        <f>ROUND(L229*K229,2)</f>
        <v>0</v>
      </c>
      <c r="BL229" s="24" t="s">
        <v>246</v>
      </c>
      <c r="BM229" s="24" t="s">
        <v>570</v>
      </c>
    </row>
    <row r="230" s="9" customFormat="1" ht="29.88" customHeight="1">
      <c r="B230" s="211"/>
      <c r="C230" s="212"/>
      <c r="D230" s="221" t="s">
        <v>242</v>
      </c>
      <c r="E230" s="221"/>
      <c r="F230" s="221"/>
      <c r="G230" s="221"/>
      <c r="H230" s="221"/>
      <c r="I230" s="221"/>
      <c r="J230" s="221"/>
      <c r="K230" s="221"/>
      <c r="L230" s="221"/>
      <c r="M230" s="221"/>
      <c r="N230" s="264">
        <f>BK230</f>
        <v>0</v>
      </c>
      <c r="O230" s="265"/>
      <c r="P230" s="265"/>
      <c r="Q230" s="265"/>
      <c r="R230" s="214"/>
      <c r="T230" s="215"/>
      <c r="U230" s="212"/>
      <c r="V230" s="212"/>
      <c r="W230" s="216">
        <f>SUM(W231:W238)</f>
        <v>0</v>
      </c>
      <c r="X230" s="212"/>
      <c r="Y230" s="216">
        <f>SUM(Y231:Y238)</f>
        <v>0</v>
      </c>
      <c r="Z230" s="212"/>
      <c r="AA230" s="217">
        <f>SUM(AA231:AA238)</f>
        <v>0</v>
      </c>
      <c r="AR230" s="218" t="s">
        <v>125</v>
      </c>
      <c r="AT230" s="219" t="s">
        <v>83</v>
      </c>
      <c r="AU230" s="219" t="s">
        <v>25</v>
      </c>
      <c r="AY230" s="218" t="s">
        <v>164</v>
      </c>
      <c r="BK230" s="220">
        <f>SUM(BK231:BK238)</f>
        <v>0</v>
      </c>
    </row>
    <row r="231" s="1" customFormat="1" ht="57" customHeight="1">
      <c r="B231" s="49"/>
      <c r="C231" s="224" t="s">
        <v>571</v>
      </c>
      <c r="D231" s="224" t="s">
        <v>165</v>
      </c>
      <c r="E231" s="225" t="s">
        <v>572</v>
      </c>
      <c r="F231" s="226" t="s">
        <v>573</v>
      </c>
      <c r="G231" s="226"/>
      <c r="H231" s="226"/>
      <c r="I231" s="226"/>
      <c r="J231" s="227" t="s">
        <v>307</v>
      </c>
      <c r="K231" s="228">
        <v>30.949999999999999</v>
      </c>
      <c r="L231" s="229">
        <v>0</v>
      </c>
      <c r="M231" s="230"/>
      <c r="N231" s="231">
        <f>ROUND(L231*K231,2)</f>
        <v>0</v>
      </c>
      <c r="O231" s="231"/>
      <c r="P231" s="231"/>
      <c r="Q231" s="231"/>
      <c r="R231" s="51"/>
      <c r="T231" s="232" t="s">
        <v>23</v>
      </c>
      <c r="U231" s="59" t="s">
        <v>49</v>
      </c>
      <c r="V231" s="50"/>
      <c r="W231" s="233">
        <f>V231*K231</f>
        <v>0</v>
      </c>
      <c r="X231" s="233">
        <v>5.0000000000000002E-05</v>
      </c>
      <c r="Y231" s="233">
        <f>X231*K231</f>
        <v>0</v>
      </c>
      <c r="Z231" s="233">
        <v>0</v>
      </c>
      <c r="AA231" s="234">
        <f>Z231*K231</f>
        <v>0</v>
      </c>
      <c r="AR231" s="24" t="s">
        <v>246</v>
      </c>
      <c r="AT231" s="24" t="s">
        <v>165</v>
      </c>
      <c r="AU231" s="24" t="s">
        <v>125</v>
      </c>
      <c r="AY231" s="24" t="s">
        <v>164</v>
      </c>
      <c r="BE231" s="145">
        <f>IF(U231="základní",N231,0)</f>
        <v>0</v>
      </c>
      <c r="BF231" s="145">
        <f>IF(U231="snížená",N231,0)</f>
        <v>0</v>
      </c>
      <c r="BG231" s="145">
        <f>IF(U231="zákl. přenesená",N231,0)</f>
        <v>0</v>
      </c>
      <c r="BH231" s="145">
        <f>IF(U231="sníž. přenesená",N231,0)</f>
        <v>0</v>
      </c>
      <c r="BI231" s="145">
        <f>IF(U231="nulová",N231,0)</f>
        <v>0</v>
      </c>
      <c r="BJ231" s="24" t="s">
        <v>25</v>
      </c>
      <c r="BK231" s="145">
        <f>ROUND(L231*K231,2)</f>
        <v>0</v>
      </c>
      <c r="BL231" s="24" t="s">
        <v>246</v>
      </c>
      <c r="BM231" s="24" t="s">
        <v>574</v>
      </c>
    </row>
    <row r="232" s="10" customFormat="1" ht="57" customHeight="1">
      <c r="B232" s="235"/>
      <c r="C232" s="236"/>
      <c r="D232" s="236"/>
      <c r="E232" s="237" t="s">
        <v>23</v>
      </c>
      <c r="F232" s="238" t="s">
        <v>575</v>
      </c>
      <c r="G232" s="239"/>
      <c r="H232" s="239"/>
      <c r="I232" s="239"/>
      <c r="J232" s="236"/>
      <c r="K232" s="240" t="s">
        <v>23</v>
      </c>
      <c r="L232" s="236"/>
      <c r="M232" s="236"/>
      <c r="N232" s="236"/>
      <c r="O232" s="236"/>
      <c r="P232" s="236"/>
      <c r="Q232" s="236"/>
      <c r="R232" s="241"/>
      <c r="T232" s="242"/>
      <c r="U232" s="236"/>
      <c r="V232" s="236"/>
      <c r="W232" s="236"/>
      <c r="X232" s="236"/>
      <c r="Y232" s="236"/>
      <c r="Z232" s="236"/>
      <c r="AA232" s="243"/>
      <c r="AT232" s="244" t="s">
        <v>172</v>
      </c>
      <c r="AU232" s="244" t="s">
        <v>125</v>
      </c>
      <c r="AV232" s="10" t="s">
        <v>25</v>
      </c>
      <c r="AW232" s="10" t="s">
        <v>173</v>
      </c>
      <c r="AX232" s="10" t="s">
        <v>84</v>
      </c>
      <c r="AY232" s="244" t="s">
        <v>164</v>
      </c>
    </row>
    <row r="233" s="11" customFormat="1" ht="22.5" customHeight="1">
      <c r="B233" s="246"/>
      <c r="C233" s="247"/>
      <c r="D233" s="247"/>
      <c r="E233" s="248" t="s">
        <v>23</v>
      </c>
      <c r="F233" s="249" t="s">
        <v>576</v>
      </c>
      <c r="G233" s="247"/>
      <c r="H233" s="247"/>
      <c r="I233" s="247"/>
      <c r="J233" s="247"/>
      <c r="K233" s="250">
        <v>30.949999999999999</v>
      </c>
      <c r="L233" s="247"/>
      <c r="M233" s="247"/>
      <c r="N233" s="247"/>
      <c r="O233" s="247"/>
      <c r="P233" s="247"/>
      <c r="Q233" s="247"/>
      <c r="R233" s="251"/>
      <c r="T233" s="252"/>
      <c r="U233" s="247"/>
      <c r="V233" s="247"/>
      <c r="W233" s="247"/>
      <c r="X233" s="247"/>
      <c r="Y233" s="247"/>
      <c r="Z233" s="247"/>
      <c r="AA233" s="253"/>
      <c r="AT233" s="254" t="s">
        <v>172</v>
      </c>
      <c r="AU233" s="254" t="s">
        <v>125</v>
      </c>
      <c r="AV233" s="11" t="s">
        <v>125</v>
      </c>
      <c r="AW233" s="11" t="s">
        <v>173</v>
      </c>
      <c r="AX233" s="11" t="s">
        <v>25</v>
      </c>
      <c r="AY233" s="254" t="s">
        <v>164</v>
      </c>
    </row>
    <row r="234" s="1" customFormat="1" ht="57" customHeight="1">
      <c r="B234" s="49"/>
      <c r="C234" s="224" t="s">
        <v>577</v>
      </c>
      <c r="D234" s="224" t="s">
        <v>165</v>
      </c>
      <c r="E234" s="225" t="s">
        <v>578</v>
      </c>
      <c r="F234" s="226" t="s">
        <v>579</v>
      </c>
      <c r="G234" s="226"/>
      <c r="H234" s="226"/>
      <c r="I234" s="226"/>
      <c r="J234" s="227" t="s">
        <v>307</v>
      </c>
      <c r="K234" s="228">
        <v>12</v>
      </c>
      <c r="L234" s="229">
        <v>0</v>
      </c>
      <c r="M234" s="230"/>
      <c r="N234" s="231">
        <f>ROUND(L234*K234,2)</f>
        <v>0</v>
      </c>
      <c r="O234" s="231"/>
      <c r="P234" s="231"/>
      <c r="Q234" s="231"/>
      <c r="R234" s="51"/>
      <c r="T234" s="232" t="s">
        <v>23</v>
      </c>
      <c r="U234" s="59" t="s">
        <v>49</v>
      </c>
      <c r="V234" s="50"/>
      <c r="W234" s="233">
        <f>V234*K234</f>
        <v>0</v>
      </c>
      <c r="X234" s="233">
        <v>5.0000000000000002E-05</v>
      </c>
      <c r="Y234" s="233">
        <f>X234*K234</f>
        <v>0</v>
      </c>
      <c r="Z234" s="233">
        <v>0</v>
      </c>
      <c r="AA234" s="234">
        <f>Z234*K234</f>
        <v>0</v>
      </c>
      <c r="AR234" s="24" t="s">
        <v>246</v>
      </c>
      <c r="AT234" s="24" t="s">
        <v>165</v>
      </c>
      <c r="AU234" s="24" t="s">
        <v>125</v>
      </c>
      <c r="AY234" s="24" t="s">
        <v>164</v>
      </c>
      <c r="BE234" s="145">
        <f>IF(U234="základní",N234,0)</f>
        <v>0</v>
      </c>
      <c r="BF234" s="145">
        <f>IF(U234="snížená",N234,0)</f>
        <v>0</v>
      </c>
      <c r="BG234" s="145">
        <f>IF(U234="zákl. přenesená",N234,0)</f>
        <v>0</v>
      </c>
      <c r="BH234" s="145">
        <f>IF(U234="sníž. přenesená",N234,0)</f>
        <v>0</v>
      </c>
      <c r="BI234" s="145">
        <f>IF(U234="nulová",N234,0)</f>
        <v>0</v>
      </c>
      <c r="BJ234" s="24" t="s">
        <v>25</v>
      </c>
      <c r="BK234" s="145">
        <f>ROUND(L234*K234,2)</f>
        <v>0</v>
      </c>
      <c r="BL234" s="24" t="s">
        <v>246</v>
      </c>
      <c r="BM234" s="24" t="s">
        <v>580</v>
      </c>
    </row>
    <row r="235" s="10" customFormat="1" ht="57" customHeight="1">
      <c r="B235" s="235"/>
      <c r="C235" s="236"/>
      <c r="D235" s="236"/>
      <c r="E235" s="237" t="s">
        <v>23</v>
      </c>
      <c r="F235" s="238" t="s">
        <v>575</v>
      </c>
      <c r="G235" s="239"/>
      <c r="H235" s="239"/>
      <c r="I235" s="239"/>
      <c r="J235" s="236"/>
      <c r="K235" s="240" t="s">
        <v>23</v>
      </c>
      <c r="L235" s="236"/>
      <c r="M235" s="236"/>
      <c r="N235" s="236"/>
      <c r="O235" s="236"/>
      <c r="P235" s="236"/>
      <c r="Q235" s="236"/>
      <c r="R235" s="241"/>
      <c r="T235" s="242"/>
      <c r="U235" s="236"/>
      <c r="V235" s="236"/>
      <c r="W235" s="236"/>
      <c r="X235" s="236"/>
      <c r="Y235" s="236"/>
      <c r="Z235" s="236"/>
      <c r="AA235" s="243"/>
      <c r="AT235" s="244" t="s">
        <v>172</v>
      </c>
      <c r="AU235" s="244" t="s">
        <v>125</v>
      </c>
      <c r="AV235" s="10" t="s">
        <v>25</v>
      </c>
      <c r="AW235" s="10" t="s">
        <v>173</v>
      </c>
      <c r="AX235" s="10" t="s">
        <v>84</v>
      </c>
      <c r="AY235" s="244" t="s">
        <v>164</v>
      </c>
    </row>
    <row r="236" s="11" customFormat="1" ht="22.5" customHeight="1">
      <c r="B236" s="246"/>
      <c r="C236" s="247"/>
      <c r="D236" s="247"/>
      <c r="E236" s="248" t="s">
        <v>23</v>
      </c>
      <c r="F236" s="249" t="s">
        <v>581</v>
      </c>
      <c r="G236" s="247"/>
      <c r="H236" s="247"/>
      <c r="I236" s="247"/>
      <c r="J236" s="247"/>
      <c r="K236" s="250">
        <v>12</v>
      </c>
      <c r="L236" s="247"/>
      <c r="M236" s="247"/>
      <c r="N236" s="247"/>
      <c r="O236" s="247"/>
      <c r="P236" s="247"/>
      <c r="Q236" s="247"/>
      <c r="R236" s="251"/>
      <c r="T236" s="252"/>
      <c r="U236" s="247"/>
      <c r="V236" s="247"/>
      <c r="W236" s="247"/>
      <c r="X236" s="247"/>
      <c r="Y236" s="247"/>
      <c r="Z236" s="247"/>
      <c r="AA236" s="253"/>
      <c r="AT236" s="254" t="s">
        <v>172</v>
      </c>
      <c r="AU236" s="254" t="s">
        <v>125</v>
      </c>
      <c r="AV236" s="11" t="s">
        <v>125</v>
      </c>
      <c r="AW236" s="11" t="s">
        <v>173</v>
      </c>
      <c r="AX236" s="11" t="s">
        <v>25</v>
      </c>
      <c r="AY236" s="254" t="s">
        <v>164</v>
      </c>
    </row>
    <row r="237" s="1" customFormat="1" ht="44.25" customHeight="1">
      <c r="B237" s="49"/>
      <c r="C237" s="224" t="s">
        <v>582</v>
      </c>
      <c r="D237" s="224" t="s">
        <v>165</v>
      </c>
      <c r="E237" s="225" t="s">
        <v>583</v>
      </c>
      <c r="F237" s="226" t="s">
        <v>584</v>
      </c>
      <c r="G237" s="226"/>
      <c r="H237" s="226"/>
      <c r="I237" s="226"/>
      <c r="J237" s="227" t="s">
        <v>307</v>
      </c>
      <c r="K237" s="228">
        <v>3</v>
      </c>
      <c r="L237" s="229">
        <v>0</v>
      </c>
      <c r="M237" s="230"/>
      <c r="N237" s="231">
        <f>ROUND(L237*K237,2)</f>
        <v>0</v>
      </c>
      <c r="O237" s="231"/>
      <c r="P237" s="231"/>
      <c r="Q237" s="231"/>
      <c r="R237" s="51"/>
      <c r="T237" s="232" t="s">
        <v>23</v>
      </c>
      <c r="U237" s="59" t="s">
        <v>49</v>
      </c>
      <c r="V237" s="50"/>
      <c r="W237" s="233">
        <f>V237*K237</f>
        <v>0</v>
      </c>
      <c r="X237" s="233">
        <v>5.0000000000000002E-05</v>
      </c>
      <c r="Y237" s="233">
        <f>X237*K237</f>
        <v>0</v>
      </c>
      <c r="Z237" s="233">
        <v>0</v>
      </c>
      <c r="AA237" s="234">
        <f>Z237*K237</f>
        <v>0</v>
      </c>
      <c r="AR237" s="24" t="s">
        <v>246</v>
      </c>
      <c r="AT237" s="24" t="s">
        <v>165</v>
      </c>
      <c r="AU237" s="24" t="s">
        <v>125</v>
      </c>
      <c r="AY237" s="24" t="s">
        <v>164</v>
      </c>
      <c r="BE237" s="145">
        <f>IF(U237="základní",N237,0)</f>
        <v>0</v>
      </c>
      <c r="BF237" s="145">
        <f>IF(U237="snížená",N237,0)</f>
        <v>0</v>
      </c>
      <c r="BG237" s="145">
        <f>IF(U237="zákl. přenesená",N237,0)</f>
        <v>0</v>
      </c>
      <c r="BH237" s="145">
        <f>IF(U237="sníž. přenesená",N237,0)</f>
        <v>0</v>
      </c>
      <c r="BI237" s="145">
        <f>IF(U237="nulová",N237,0)</f>
        <v>0</v>
      </c>
      <c r="BJ237" s="24" t="s">
        <v>25</v>
      </c>
      <c r="BK237" s="145">
        <f>ROUND(L237*K237,2)</f>
        <v>0</v>
      </c>
      <c r="BL237" s="24" t="s">
        <v>246</v>
      </c>
      <c r="BM237" s="24" t="s">
        <v>585</v>
      </c>
    </row>
    <row r="238" s="1" customFormat="1" ht="31.5" customHeight="1">
      <c r="B238" s="49"/>
      <c r="C238" s="224" t="s">
        <v>586</v>
      </c>
      <c r="D238" s="224" t="s">
        <v>165</v>
      </c>
      <c r="E238" s="225" t="s">
        <v>587</v>
      </c>
      <c r="F238" s="226" t="s">
        <v>588</v>
      </c>
      <c r="G238" s="226"/>
      <c r="H238" s="226"/>
      <c r="I238" s="226"/>
      <c r="J238" s="227" t="s">
        <v>216</v>
      </c>
      <c r="K238" s="228">
        <v>0.002</v>
      </c>
      <c r="L238" s="229">
        <v>0</v>
      </c>
      <c r="M238" s="230"/>
      <c r="N238" s="231">
        <f>ROUND(L238*K238,2)</f>
        <v>0</v>
      </c>
      <c r="O238" s="231"/>
      <c r="P238" s="231"/>
      <c r="Q238" s="231"/>
      <c r="R238" s="51"/>
      <c r="T238" s="232" t="s">
        <v>23</v>
      </c>
      <c r="U238" s="59" t="s">
        <v>49</v>
      </c>
      <c r="V238" s="50"/>
      <c r="W238" s="233">
        <f>V238*K238</f>
        <v>0</v>
      </c>
      <c r="X238" s="233">
        <v>0</v>
      </c>
      <c r="Y238" s="233">
        <f>X238*K238</f>
        <v>0</v>
      </c>
      <c r="Z238" s="233">
        <v>0</v>
      </c>
      <c r="AA238" s="234">
        <f>Z238*K238</f>
        <v>0</v>
      </c>
      <c r="AR238" s="24" t="s">
        <v>246</v>
      </c>
      <c r="AT238" s="24" t="s">
        <v>165</v>
      </c>
      <c r="AU238" s="24" t="s">
        <v>125</v>
      </c>
      <c r="AY238" s="24" t="s">
        <v>164</v>
      </c>
      <c r="BE238" s="145">
        <f>IF(U238="základní",N238,0)</f>
        <v>0</v>
      </c>
      <c r="BF238" s="145">
        <f>IF(U238="snížená",N238,0)</f>
        <v>0</v>
      </c>
      <c r="BG238" s="145">
        <f>IF(U238="zákl. přenesená",N238,0)</f>
        <v>0</v>
      </c>
      <c r="BH238" s="145">
        <f>IF(U238="sníž. přenesená",N238,0)</f>
        <v>0</v>
      </c>
      <c r="BI238" s="145">
        <f>IF(U238="nulová",N238,0)</f>
        <v>0</v>
      </c>
      <c r="BJ238" s="24" t="s">
        <v>25</v>
      </c>
      <c r="BK238" s="145">
        <f>ROUND(L238*K238,2)</f>
        <v>0</v>
      </c>
      <c r="BL238" s="24" t="s">
        <v>246</v>
      </c>
      <c r="BM238" s="24" t="s">
        <v>589</v>
      </c>
    </row>
    <row r="239" s="9" customFormat="1" ht="29.88" customHeight="1">
      <c r="B239" s="211"/>
      <c r="C239" s="212"/>
      <c r="D239" s="221" t="s">
        <v>398</v>
      </c>
      <c r="E239" s="221"/>
      <c r="F239" s="221"/>
      <c r="G239" s="221"/>
      <c r="H239" s="221"/>
      <c r="I239" s="221"/>
      <c r="J239" s="221"/>
      <c r="K239" s="221"/>
      <c r="L239" s="221"/>
      <c r="M239" s="221"/>
      <c r="N239" s="264">
        <f>BK239</f>
        <v>0</v>
      </c>
      <c r="O239" s="265"/>
      <c r="P239" s="265"/>
      <c r="Q239" s="265"/>
      <c r="R239" s="214"/>
      <c r="T239" s="215"/>
      <c r="U239" s="212"/>
      <c r="V239" s="212"/>
      <c r="W239" s="216">
        <f>SUM(W240:W250)</f>
        <v>0</v>
      </c>
      <c r="X239" s="212"/>
      <c r="Y239" s="216">
        <f>SUM(Y240:Y250)</f>
        <v>0</v>
      </c>
      <c r="Z239" s="212"/>
      <c r="AA239" s="217">
        <f>SUM(AA240:AA250)</f>
        <v>0</v>
      </c>
      <c r="AR239" s="218" t="s">
        <v>125</v>
      </c>
      <c r="AT239" s="219" t="s">
        <v>83</v>
      </c>
      <c r="AU239" s="219" t="s">
        <v>25</v>
      </c>
      <c r="AY239" s="218" t="s">
        <v>164</v>
      </c>
      <c r="BK239" s="220">
        <f>SUM(BK240:BK250)</f>
        <v>0</v>
      </c>
    </row>
    <row r="240" s="1" customFormat="1" ht="31.5" customHeight="1">
      <c r="B240" s="49"/>
      <c r="C240" s="224" t="s">
        <v>590</v>
      </c>
      <c r="D240" s="224" t="s">
        <v>165</v>
      </c>
      <c r="E240" s="225" t="s">
        <v>591</v>
      </c>
      <c r="F240" s="226" t="s">
        <v>592</v>
      </c>
      <c r="G240" s="226"/>
      <c r="H240" s="226"/>
      <c r="I240" s="226"/>
      <c r="J240" s="227" t="s">
        <v>307</v>
      </c>
      <c r="K240" s="228">
        <v>7.25</v>
      </c>
      <c r="L240" s="229">
        <v>0</v>
      </c>
      <c r="M240" s="230"/>
      <c r="N240" s="231">
        <f>ROUND(L240*K240,2)</f>
        <v>0</v>
      </c>
      <c r="O240" s="231"/>
      <c r="P240" s="231"/>
      <c r="Q240" s="231"/>
      <c r="R240" s="51"/>
      <c r="T240" s="232" t="s">
        <v>23</v>
      </c>
      <c r="U240" s="59" t="s">
        <v>49</v>
      </c>
      <c r="V240" s="50"/>
      <c r="W240" s="233">
        <f>V240*K240</f>
        <v>0</v>
      </c>
      <c r="X240" s="233">
        <v>0.01236</v>
      </c>
      <c r="Y240" s="233">
        <f>X240*K240</f>
        <v>0</v>
      </c>
      <c r="Z240" s="233">
        <v>0</v>
      </c>
      <c r="AA240" s="234">
        <f>Z240*K240</f>
        <v>0</v>
      </c>
      <c r="AR240" s="24" t="s">
        <v>246</v>
      </c>
      <c r="AT240" s="24" t="s">
        <v>165</v>
      </c>
      <c r="AU240" s="24" t="s">
        <v>125</v>
      </c>
      <c r="AY240" s="24" t="s">
        <v>164</v>
      </c>
      <c r="BE240" s="145">
        <f>IF(U240="základní",N240,0)</f>
        <v>0</v>
      </c>
      <c r="BF240" s="145">
        <f>IF(U240="snížená",N240,0)</f>
        <v>0</v>
      </c>
      <c r="BG240" s="145">
        <f>IF(U240="zákl. přenesená",N240,0)</f>
        <v>0</v>
      </c>
      <c r="BH240" s="145">
        <f>IF(U240="sníž. přenesená",N240,0)</f>
        <v>0</v>
      </c>
      <c r="BI240" s="145">
        <f>IF(U240="nulová",N240,0)</f>
        <v>0</v>
      </c>
      <c r="BJ240" s="24" t="s">
        <v>25</v>
      </c>
      <c r="BK240" s="145">
        <f>ROUND(L240*K240,2)</f>
        <v>0</v>
      </c>
      <c r="BL240" s="24" t="s">
        <v>246</v>
      </c>
      <c r="BM240" s="24" t="s">
        <v>593</v>
      </c>
    </row>
    <row r="241" s="1" customFormat="1" ht="31.5" customHeight="1">
      <c r="B241" s="49"/>
      <c r="C241" s="289" t="s">
        <v>594</v>
      </c>
      <c r="D241" s="289" t="s">
        <v>481</v>
      </c>
      <c r="E241" s="290" t="s">
        <v>595</v>
      </c>
      <c r="F241" s="291" t="s">
        <v>596</v>
      </c>
      <c r="G241" s="291"/>
      <c r="H241" s="291"/>
      <c r="I241" s="291"/>
      <c r="J241" s="292" t="s">
        <v>168</v>
      </c>
      <c r="K241" s="293">
        <v>0.72499999999999998</v>
      </c>
      <c r="L241" s="294">
        <v>0</v>
      </c>
      <c r="M241" s="295"/>
      <c r="N241" s="296">
        <f>ROUND(L241*K241,2)</f>
        <v>0</v>
      </c>
      <c r="O241" s="231"/>
      <c r="P241" s="231"/>
      <c r="Q241" s="231"/>
      <c r="R241" s="51"/>
      <c r="T241" s="232" t="s">
        <v>23</v>
      </c>
      <c r="U241" s="59" t="s">
        <v>49</v>
      </c>
      <c r="V241" s="50"/>
      <c r="W241" s="233">
        <f>V241*K241</f>
        <v>0</v>
      </c>
      <c r="X241" s="233">
        <v>0.081000000000000003</v>
      </c>
      <c r="Y241" s="233">
        <f>X241*K241</f>
        <v>0</v>
      </c>
      <c r="Z241" s="233">
        <v>0</v>
      </c>
      <c r="AA241" s="234">
        <f>Z241*K241</f>
        <v>0</v>
      </c>
      <c r="AR241" s="24" t="s">
        <v>484</v>
      </c>
      <c r="AT241" s="24" t="s">
        <v>481</v>
      </c>
      <c r="AU241" s="24" t="s">
        <v>125</v>
      </c>
      <c r="AY241" s="24" t="s">
        <v>164</v>
      </c>
      <c r="BE241" s="145">
        <f>IF(U241="základní",N241,0)</f>
        <v>0</v>
      </c>
      <c r="BF241" s="145">
        <f>IF(U241="snížená",N241,0)</f>
        <v>0</v>
      </c>
      <c r="BG241" s="145">
        <f>IF(U241="zákl. přenesená",N241,0)</f>
        <v>0</v>
      </c>
      <c r="BH241" s="145">
        <f>IF(U241="sníž. přenesená",N241,0)</f>
        <v>0</v>
      </c>
      <c r="BI241" s="145">
        <f>IF(U241="nulová",N241,0)</f>
        <v>0</v>
      </c>
      <c r="BJ241" s="24" t="s">
        <v>25</v>
      </c>
      <c r="BK241" s="145">
        <f>ROUND(L241*K241,2)</f>
        <v>0</v>
      </c>
      <c r="BL241" s="24" t="s">
        <v>246</v>
      </c>
      <c r="BM241" s="24" t="s">
        <v>597</v>
      </c>
    </row>
    <row r="242" s="11" customFormat="1" ht="22.5" customHeight="1">
      <c r="B242" s="246"/>
      <c r="C242" s="247"/>
      <c r="D242" s="247"/>
      <c r="E242" s="248" t="s">
        <v>23</v>
      </c>
      <c r="F242" s="266" t="s">
        <v>598</v>
      </c>
      <c r="G242" s="267"/>
      <c r="H242" s="267"/>
      <c r="I242" s="267"/>
      <c r="J242" s="247"/>
      <c r="K242" s="250">
        <v>0.72499999999999998</v>
      </c>
      <c r="L242" s="247"/>
      <c r="M242" s="247"/>
      <c r="N242" s="247"/>
      <c r="O242" s="247"/>
      <c r="P242" s="247"/>
      <c r="Q242" s="247"/>
      <c r="R242" s="251"/>
      <c r="T242" s="252"/>
      <c r="U242" s="247"/>
      <c r="V242" s="247"/>
      <c r="W242" s="247"/>
      <c r="X242" s="247"/>
      <c r="Y242" s="247"/>
      <c r="Z242" s="247"/>
      <c r="AA242" s="253"/>
      <c r="AT242" s="254" t="s">
        <v>172</v>
      </c>
      <c r="AU242" s="254" t="s">
        <v>125</v>
      </c>
      <c r="AV242" s="11" t="s">
        <v>125</v>
      </c>
      <c r="AW242" s="11" t="s">
        <v>173</v>
      </c>
      <c r="AX242" s="11" t="s">
        <v>25</v>
      </c>
      <c r="AY242" s="254" t="s">
        <v>164</v>
      </c>
    </row>
    <row r="243" s="1" customFormat="1" ht="31.5" customHeight="1">
      <c r="B243" s="49"/>
      <c r="C243" s="224" t="s">
        <v>599</v>
      </c>
      <c r="D243" s="224" t="s">
        <v>165</v>
      </c>
      <c r="E243" s="225" t="s">
        <v>600</v>
      </c>
      <c r="F243" s="226" t="s">
        <v>601</v>
      </c>
      <c r="G243" s="226"/>
      <c r="H243" s="226"/>
      <c r="I243" s="226"/>
      <c r="J243" s="227" t="s">
        <v>168</v>
      </c>
      <c r="K243" s="228">
        <v>7.0750000000000002</v>
      </c>
      <c r="L243" s="229">
        <v>0</v>
      </c>
      <c r="M243" s="230"/>
      <c r="N243" s="231">
        <f>ROUND(L243*K243,2)</f>
        <v>0</v>
      </c>
      <c r="O243" s="231"/>
      <c r="P243" s="231"/>
      <c r="Q243" s="231"/>
      <c r="R243" s="51"/>
      <c r="T243" s="232" t="s">
        <v>23</v>
      </c>
      <c r="U243" s="59" t="s">
        <v>49</v>
      </c>
      <c r="V243" s="50"/>
      <c r="W243" s="233">
        <f>V243*K243</f>
        <v>0</v>
      </c>
      <c r="X243" s="233">
        <v>0.1075</v>
      </c>
      <c r="Y243" s="233">
        <f>X243*K243</f>
        <v>0</v>
      </c>
      <c r="Z243" s="233">
        <v>0</v>
      </c>
      <c r="AA243" s="234">
        <f>Z243*K243</f>
        <v>0</v>
      </c>
      <c r="AR243" s="24" t="s">
        <v>246</v>
      </c>
      <c r="AT243" s="24" t="s">
        <v>165</v>
      </c>
      <c r="AU243" s="24" t="s">
        <v>125</v>
      </c>
      <c r="AY243" s="24" t="s">
        <v>164</v>
      </c>
      <c r="BE243" s="145">
        <f>IF(U243="základní",N243,0)</f>
        <v>0</v>
      </c>
      <c r="BF243" s="145">
        <f>IF(U243="snížená",N243,0)</f>
        <v>0</v>
      </c>
      <c r="BG243" s="145">
        <f>IF(U243="zákl. přenesená",N243,0)</f>
        <v>0</v>
      </c>
      <c r="BH243" s="145">
        <f>IF(U243="sníž. přenesená",N243,0)</f>
        <v>0</v>
      </c>
      <c r="BI243" s="145">
        <f>IF(U243="nulová",N243,0)</f>
        <v>0</v>
      </c>
      <c r="BJ243" s="24" t="s">
        <v>25</v>
      </c>
      <c r="BK243" s="145">
        <f>ROUND(L243*K243,2)</f>
        <v>0</v>
      </c>
      <c r="BL243" s="24" t="s">
        <v>246</v>
      </c>
      <c r="BM243" s="24" t="s">
        <v>602</v>
      </c>
    </row>
    <row r="244" s="11" customFormat="1" ht="22.5" customHeight="1">
      <c r="B244" s="246"/>
      <c r="C244" s="247"/>
      <c r="D244" s="247"/>
      <c r="E244" s="248" t="s">
        <v>23</v>
      </c>
      <c r="F244" s="266" t="s">
        <v>603</v>
      </c>
      <c r="G244" s="267"/>
      <c r="H244" s="267"/>
      <c r="I244" s="267"/>
      <c r="J244" s="247"/>
      <c r="K244" s="250">
        <v>7.0750000000000002</v>
      </c>
      <c r="L244" s="247"/>
      <c r="M244" s="247"/>
      <c r="N244" s="247"/>
      <c r="O244" s="247"/>
      <c r="P244" s="247"/>
      <c r="Q244" s="247"/>
      <c r="R244" s="251"/>
      <c r="T244" s="252"/>
      <c r="U244" s="247"/>
      <c r="V244" s="247"/>
      <c r="W244" s="247"/>
      <c r="X244" s="247"/>
      <c r="Y244" s="247"/>
      <c r="Z244" s="247"/>
      <c r="AA244" s="253"/>
      <c r="AT244" s="254" t="s">
        <v>172</v>
      </c>
      <c r="AU244" s="254" t="s">
        <v>125</v>
      </c>
      <c r="AV244" s="11" t="s">
        <v>125</v>
      </c>
      <c r="AW244" s="11" t="s">
        <v>173</v>
      </c>
      <c r="AX244" s="11" t="s">
        <v>25</v>
      </c>
      <c r="AY244" s="254" t="s">
        <v>164</v>
      </c>
    </row>
    <row r="245" s="1" customFormat="1" ht="31.5" customHeight="1">
      <c r="B245" s="49"/>
      <c r="C245" s="289" t="s">
        <v>604</v>
      </c>
      <c r="D245" s="289" t="s">
        <v>481</v>
      </c>
      <c r="E245" s="290" t="s">
        <v>595</v>
      </c>
      <c r="F245" s="291" t="s">
        <v>596</v>
      </c>
      <c r="G245" s="291"/>
      <c r="H245" s="291"/>
      <c r="I245" s="291"/>
      <c r="J245" s="292" t="s">
        <v>168</v>
      </c>
      <c r="K245" s="293">
        <v>7.0750000000000002</v>
      </c>
      <c r="L245" s="294">
        <v>0</v>
      </c>
      <c r="M245" s="295"/>
      <c r="N245" s="296">
        <f>ROUND(L245*K245,2)</f>
        <v>0</v>
      </c>
      <c r="O245" s="231"/>
      <c r="P245" s="231"/>
      <c r="Q245" s="231"/>
      <c r="R245" s="51"/>
      <c r="T245" s="232" t="s">
        <v>23</v>
      </c>
      <c r="U245" s="59" t="s">
        <v>49</v>
      </c>
      <c r="V245" s="50"/>
      <c r="W245" s="233">
        <f>V245*K245</f>
        <v>0</v>
      </c>
      <c r="X245" s="233">
        <v>0.081000000000000003</v>
      </c>
      <c r="Y245" s="233">
        <f>X245*K245</f>
        <v>0</v>
      </c>
      <c r="Z245" s="233">
        <v>0</v>
      </c>
      <c r="AA245" s="234">
        <f>Z245*K245</f>
        <v>0</v>
      </c>
      <c r="AR245" s="24" t="s">
        <v>484</v>
      </c>
      <c r="AT245" s="24" t="s">
        <v>481</v>
      </c>
      <c r="AU245" s="24" t="s">
        <v>125</v>
      </c>
      <c r="AY245" s="24" t="s">
        <v>164</v>
      </c>
      <c r="BE245" s="145">
        <f>IF(U245="základní",N245,0)</f>
        <v>0</v>
      </c>
      <c r="BF245" s="145">
        <f>IF(U245="snížená",N245,0)</f>
        <v>0</v>
      </c>
      <c r="BG245" s="145">
        <f>IF(U245="zákl. přenesená",N245,0)</f>
        <v>0</v>
      </c>
      <c r="BH245" s="145">
        <f>IF(U245="sníž. přenesená",N245,0)</f>
        <v>0</v>
      </c>
      <c r="BI245" s="145">
        <f>IF(U245="nulová",N245,0)</f>
        <v>0</v>
      </c>
      <c r="BJ245" s="24" t="s">
        <v>25</v>
      </c>
      <c r="BK245" s="145">
        <f>ROUND(L245*K245,2)</f>
        <v>0</v>
      </c>
      <c r="BL245" s="24" t="s">
        <v>246</v>
      </c>
      <c r="BM245" s="24" t="s">
        <v>605</v>
      </c>
    </row>
    <row r="246" s="1" customFormat="1" ht="31.5" customHeight="1">
      <c r="B246" s="49"/>
      <c r="C246" s="224" t="s">
        <v>606</v>
      </c>
      <c r="D246" s="224" t="s">
        <v>165</v>
      </c>
      <c r="E246" s="225" t="s">
        <v>607</v>
      </c>
      <c r="F246" s="226" t="s">
        <v>608</v>
      </c>
      <c r="G246" s="226"/>
      <c r="H246" s="226"/>
      <c r="I246" s="226"/>
      <c r="J246" s="227" t="s">
        <v>168</v>
      </c>
      <c r="K246" s="228">
        <v>18.437999999999999</v>
      </c>
      <c r="L246" s="229">
        <v>0</v>
      </c>
      <c r="M246" s="230"/>
      <c r="N246" s="231">
        <f>ROUND(L246*K246,2)</f>
        <v>0</v>
      </c>
      <c r="O246" s="231"/>
      <c r="P246" s="231"/>
      <c r="Q246" s="231"/>
      <c r="R246" s="51"/>
      <c r="T246" s="232" t="s">
        <v>23</v>
      </c>
      <c r="U246" s="59" t="s">
        <v>49</v>
      </c>
      <c r="V246" s="50"/>
      <c r="W246" s="233">
        <f>V246*K246</f>
        <v>0</v>
      </c>
      <c r="X246" s="233">
        <v>0.1075</v>
      </c>
      <c r="Y246" s="233">
        <f>X246*K246</f>
        <v>0</v>
      </c>
      <c r="Z246" s="233">
        <v>0</v>
      </c>
      <c r="AA246" s="234">
        <f>Z246*K246</f>
        <v>0</v>
      </c>
      <c r="AR246" s="24" t="s">
        <v>246</v>
      </c>
      <c r="AT246" s="24" t="s">
        <v>165</v>
      </c>
      <c r="AU246" s="24" t="s">
        <v>125</v>
      </c>
      <c r="AY246" s="24" t="s">
        <v>164</v>
      </c>
      <c r="BE246" s="145">
        <f>IF(U246="základní",N246,0)</f>
        <v>0</v>
      </c>
      <c r="BF246" s="145">
        <f>IF(U246="snížená",N246,0)</f>
        <v>0</v>
      </c>
      <c r="BG246" s="145">
        <f>IF(U246="zákl. přenesená",N246,0)</f>
        <v>0</v>
      </c>
      <c r="BH246" s="145">
        <f>IF(U246="sníž. přenesená",N246,0)</f>
        <v>0</v>
      </c>
      <c r="BI246" s="145">
        <f>IF(U246="nulová",N246,0)</f>
        <v>0</v>
      </c>
      <c r="BJ246" s="24" t="s">
        <v>25</v>
      </c>
      <c r="BK246" s="145">
        <f>ROUND(L246*K246,2)</f>
        <v>0</v>
      </c>
      <c r="BL246" s="24" t="s">
        <v>246</v>
      </c>
      <c r="BM246" s="24" t="s">
        <v>609</v>
      </c>
    </row>
    <row r="247" s="11" customFormat="1" ht="22.5" customHeight="1">
      <c r="B247" s="246"/>
      <c r="C247" s="247"/>
      <c r="D247" s="247"/>
      <c r="E247" s="248" t="s">
        <v>23</v>
      </c>
      <c r="F247" s="266" t="s">
        <v>610</v>
      </c>
      <c r="G247" s="267"/>
      <c r="H247" s="267"/>
      <c r="I247" s="267"/>
      <c r="J247" s="247"/>
      <c r="K247" s="250">
        <v>18.4375</v>
      </c>
      <c r="L247" s="247"/>
      <c r="M247" s="247"/>
      <c r="N247" s="247"/>
      <c r="O247" s="247"/>
      <c r="P247" s="247"/>
      <c r="Q247" s="247"/>
      <c r="R247" s="251"/>
      <c r="T247" s="252"/>
      <c r="U247" s="247"/>
      <c r="V247" s="247"/>
      <c r="W247" s="247"/>
      <c r="X247" s="247"/>
      <c r="Y247" s="247"/>
      <c r="Z247" s="247"/>
      <c r="AA247" s="253"/>
      <c r="AT247" s="254" t="s">
        <v>172</v>
      </c>
      <c r="AU247" s="254" t="s">
        <v>125</v>
      </c>
      <c r="AV247" s="11" t="s">
        <v>125</v>
      </c>
      <c r="AW247" s="11" t="s">
        <v>173</v>
      </c>
      <c r="AX247" s="11" t="s">
        <v>25</v>
      </c>
      <c r="AY247" s="254" t="s">
        <v>164</v>
      </c>
    </row>
    <row r="248" s="1" customFormat="1" ht="31.5" customHeight="1">
      <c r="B248" s="49"/>
      <c r="C248" s="289" t="s">
        <v>611</v>
      </c>
      <c r="D248" s="289" t="s">
        <v>481</v>
      </c>
      <c r="E248" s="290" t="s">
        <v>595</v>
      </c>
      <c r="F248" s="291" t="s">
        <v>596</v>
      </c>
      <c r="G248" s="291"/>
      <c r="H248" s="291"/>
      <c r="I248" s="291"/>
      <c r="J248" s="292" t="s">
        <v>168</v>
      </c>
      <c r="K248" s="293">
        <v>18.437999999999999</v>
      </c>
      <c r="L248" s="294">
        <v>0</v>
      </c>
      <c r="M248" s="295"/>
      <c r="N248" s="296">
        <f>ROUND(L248*K248,2)</f>
        <v>0</v>
      </c>
      <c r="O248" s="231"/>
      <c r="P248" s="231"/>
      <c r="Q248" s="231"/>
      <c r="R248" s="51"/>
      <c r="T248" s="232" t="s">
        <v>23</v>
      </c>
      <c r="U248" s="59" t="s">
        <v>49</v>
      </c>
      <c r="V248" s="50"/>
      <c r="W248" s="233">
        <f>V248*K248</f>
        <v>0</v>
      </c>
      <c r="X248" s="233">
        <v>0.081000000000000003</v>
      </c>
      <c r="Y248" s="233">
        <f>X248*K248</f>
        <v>0</v>
      </c>
      <c r="Z248" s="233">
        <v>0</v>
      </c>
      <c r="AA248" s="234">
        <f>Z248*K248</f>
        <v>0</v>
      </c>
      <c r="AR248" s="24" t="s">
        <v>484</v>
      </c>
      <c r="AT248" s="24" t="s">
        <v>481</v>
      </c>
      <c r="AU248" s="24" t="s">
        <v>125</v>
      </c>
      <c r="AY248" s="24" t="s">
        <v>164</v>
      </c>
      <c r="BE248" s="145">
        <f>IF(U248="základní",N248,0)</f>
        <v>0</v>
      </c>
      <c r="BF248" s="145">
        <f>IF(U248="snížená",N248,0)</f>
        <v>0</v>
      </c>
      <c r="BG248" s="145">
        <f>IF(U248="zákl. přenesená",N248,0)</f>
        <v>0</v>
      </c>
      <c r="BH248" s="145">
        <f>IF(U248="sníž. přenesená",N248,0)</f>
        <v>0</v>
      </c>
      <c r="BI248" s="145">
        <f>IF(U248="nulová",N248,0)</f>
        <v>0</v>
      </c>
      <c r="BJ248" s="24" t="s">
        <v>25</v>
      </c>
      <c r="BK248" s="145">
        <f>ROUND(L248*K248,2)</f>
        <v>0</v>
      </c>
      <c r="BL248" s="24" t="s">
        <v>246</v>
      </c>
      <c r="BM248" s="24" t="s">
        <v>612</v>
      </c>
    </row>
    <row r="249" s="1" customFormat="1" ht="31.5" customHeight="1">
      <c r="B249" s="49"/>
      <c r="C249" s="224" t="s">
        <v>613</v>
      </c>
      <c r="D249" s="224" t="s">
        <v>165</v>
      </c>
      <c r="E249" s="225" t="s">
        <v>614</v>
      </c>
      <c r="F249" s="226" t="s">
        <v>615</v>
      </c>
      <c r="G249" s="226"/>
      <c r="H249" s="226"/>
      <c r="I249" s="226"/>
      <c r="J249" s="227" t="s">
        <v>168</v>
      </c>
      <c r="K249" s="228">
        <v>25.013000000000002</v>
      </c>
      <c r="L249" s="229">
        <v>0</v>
      </c>
      <c r="M249" s="230"/>
      <c r="N249" s="231">
        <f>ROUND(L249*K249,2)</f>
        <v>0</v>
      </c>
      <c r="O249" s="231"/>
      <c r="P249" s="231"/>
      <c r="Q249" s="231"/>
      <c r="R249" s="51"/>
      <c r="T249" s="232" t="s">
        <v>23</v>
      </c>
      <c r="U249" s="59" t="s">
        <v>49</v>
      </c>
      <c r="V249" s="50"/>
      <c r="W249" s="233">
        <f>V249*K249</f>
        <v>0</v>
      </c>
      <c r="X249" s="233">
        <v>0</v>
      </c>
      <c r="Y249" s="233">
        <f>X249*K249</f>
        <v>0</v>
      </c>
      <c r="Z249" s="233">
        <v>0</v>
      </c>
      <c r="AA249" s="234">
        <f>Z249*K249</f>
        <v>0</v>
      </c>
      <c r="AR249" s="24" t="s">
        <v>246</v>
      </c>
      <c r="AT249" s="24" t="s">
        <v>165</v>
      </c>
      <c r="AU249" s="24" t="s">
        <v>125</v>
      </c>
      <c r="AY249" s="24" t="s">
        <v>164</v>
      </c>
      <c r="BE249" s="145">
        <f>IF(U249="základní",N249,0)</f>
        <v>0</v>
      </c>
      <c r="BF249" s="145">
        <f>IF(U249="snížená",N249,0)</f>
        <v>0</v>
      </c>
      <c r="BG249" s="145">
        <f>IF(U249="zákl. přenesená",N249,0)</f>
        <v>0</v>
      </c>
      <c r="BH249" s="145">
        <f>IF(U249="sníž. přenesená",N249,0)</f>
        <v>0</v>
      </c>
      <c r="BI249" s="145">
        <f>IF(U249="nulová",N249,0)</f>
        <v>0</v>
      </c>
      <c r="BJ249" s="24" t="s">
        <v>25</v>
      </c>
      <c r="BK249" s="145">
        <f>ROUND(L249*K249,2)</f>
        <v>0</v>
      </c>
      <c r="BL249" s="24" t="s">
        <v>246</v>
      </c>
      <c r="BM249" s="24" t="s">
        <v>616</v>
      </c>
    </row>
    <row r="250" s="1" customFormat="1" ht="31.5" customHeight="1">
      <c r="B250" s="49"/>
      <c r="C250" s="224" t="s">
        <v>617</v>
      </c>
      <c r="D250" s="224" t="s">
        <v>165</v>
      </c>
      <c r="E250" s="225" t="s">
        <v>618</v>
      </c>
      <c r="F250" s="226" t="s">
        <v>619</v>
      </c>
      <c r="G250" s="226"/>
      <c r="H250" s="226"/>
      <c r="I250" s="226"/>
      <c r="J250" s="227" t="s">
        <v>216</v>
      </c>
      <c r="K250" s="228">
        <v>4.9580000000000002</v>
      </c>
      <c r="L250" s="229">
        <v>0</v>
      </c>
      <c r="M250" s="230"/>
      <c r="N250" s="231">
        <f>ROUND(L250*K250,2)</f>
        <v>0</v>
      </c>
      <c r="O250" s="231"/>
      <c r="P250" s="231"/>
      <c r="Q250" s="231"/>
      <c r="R250" s="51"/>
      <c r="T250" s="232" t="s">
        <v>23</v>
      </c>
      <c r="U250" s="59" t="s">
        <v>49</v>
      </c>
      <c r="V250" s="50"/>
      <c r="W250" s="233">
        <f>V250*K250</f>
        <v>0</v>
      </c>
      <c r="X250" s="233">
        <v>0</v>
      </c>
      <c r="Y250" s="233">
        <f>X250*K250</f>
        <v>0</v>
      </c>
      <c r="Z250" s="233">
        <v>0</v>
      </c>
      <c r="AA250" s="234">
        <f>Z250*K250</f>
        <v>0</v>
      </c>
      <c r="AR250" s="24" t="s">
        <v>246</v>
      </c>
      <c r="AT250" s="24" t="s">
        <v>165</v>
      </c>
      <c r="AU250" s="24" t="s">
        <v>125</v>
      </c>
      <c r="AY250" s="24" t="s">
        <v>164</v>
      </c>
      <c r="BE250" s="145">
        <f>IF(U250="základní",N250,0)</f>
        <v>0</v>
      </c>
      <c r="BF250" s="145">
        <f>IF(U250="snížená",N250,0)</f>
        <v>0</v>
      </c>
      <c r="BG250" s="145">
        <f>IF(U250="zákl. přenesená",N250,0)</f>
        <v>0</v>
      </c>
      <c r="BH250" s="145">
        <f>IF(U250="sníž. přenesená",N250,0)</f>
        <v>0</v>
      </c>
      <c r="BI250" s="145">
        <f>IF(U250="nulová",N250,0)</f>
        <v>0</v>
      </c>
      <c r="BJ250" s="24" t="s">
        <v>25</v>
      </c>
      <c r="BK250" s="145">
        <f>ROUND(L250*K250,2)</f>
        <v>0</v>
      </c>
      <c r="BL250" s="24" t="s">
        <v>246</v>
      </c>
      <c r="BM250" s="24" t="s">
        <v>620</v>
      </c>
    </row>
    <row r="251" s="9" customFormat="1" ht="29.88" customHeight="1">
      <c r="B251" s="211"/>
      <c r="C251" s="212"/>
      <c r="D251" s="221" t="s">
        <v>243</v>
      </c>
      <c r="E251" s="221"/>
      <c r="F251" s="221"/>
      <c r="G251" s="221"/>
      <c r="H251" s="221"/>
      <c r="I251" s="221"/>
      <c r="J251" s="221"/>
      <c r="K251" s="221"/>
      <c r="L251" s="221"/>
      <c r="M251" s="221"/>
      <c r="N251" s="264">
        <f>BK251</f>
        <v>0</v>
      </c>
      <c r="O251" s="265"/>
      <c r="P251" s="265"/>
      <c r="Q251" s="265"/>
      <c r="R251" s="214"/>
      <c r="T251" s="215"/>
      <c r="U251" s="212"/>
      <c r="V251" s="212"/>
      <c r="W251" s="216">
        <f>SUM(W252:W264)</f>
        <v>0</v>
      </c>
      <c r="X251" s="212"/>
      <c r="Y251" s="216">
        <f>SUM(Y252:Y264)</f>
        <v>0</v>
      </c>
      <c r="Z251" s="212"/>
      <c r="AA251" s="217">
        <f>SUM(AA252:AA264)</f>
        <v>0</v>
      </c>
      <c r="AR251" s="218" t="s">
        <v>125</v>
      </c>
      <c r="AT251" s="219" t="s">
        <v>83</v>
      </c>
      <c r="AU251" s="219" t="s">
        <v>25</v>
      </c>
      <c r="AY251" s="218" t="s">
        <v>164</v>
      </c>
      <c r="BK251" s="220">
        <f>SUM(BK252:BK264)</f>
        <v>0</v>
      </c>
    </row>
    <row r="252" s="1" customFormat="1" ht="44.25" customHeight="1">
      <c r="B252" s="49"/>
      <c r="C252" s="224" t="s">
        <v>621</v>
      </c>
      <c r="D252" s="224" t="s">
        <v>165</v>
      </c>
      <c r="E252" s="225" t="s">
        <v>622</v>
      </c>
      <c r="F252" s="226" t="s">
        <v>623</v>
      </c>
      <c r="G252" s="226"/>
      <c r="H252" s="226"/>
      <c r="I252" s="226"/>
      <c r="J252" s="227" t="s">
        <v>168</v>
      </c>
      <c r="K252" s="228">
        <v>32.450000000000003</v>
      </c>
      <c r="L252" s="229">
        <v>0</v>
      </c>
      <c r="M252" s="230"/>
      <c r="N252" s="231">
        <f>ROUND(L252*K252,2)</f>
        <v>0</v>
      </c>
      <c r="O252" s="231"/>
      <c r="P252" s="231"/>
      <c r="Q252" s="231"/>
      <c r="R252" s="51"/>
      <c r="T252" s="232" t="s">
        <v>23</v>
      </c>
      <c r="U252" s="59" t="s">
        <v>49</v>
      </c>
      <c r="V252" s="50"/>
      <c r="W252" s="233">
        <f>V252*K252</f>
        <v>0</v>
      </c>
      <c r="X252" s="233">
        <v>0.00114</v>
      </c>
      <c r="Y252" s="233">
        <f>X252*K252</f>
        <v>0</v>
      </c>
      <c r="Z252" s="233">
        <v>0</v>
      </c>
      <c r="AA252" s="234">
        <f>Z252*K252</f>
        <v>0</v>
      </c>
      <c r="AR252" s="24" t="s">
        <v>246</v>
      </c>
      <c r="AT252" s="24" t="s">
        <v>165</v>
      </c>
      <c r="AU252" s="24" t="s">
        <v>125</v>
      </c>
      <c r="AY252" s="24" t="s">
        <v>164</v>
      </c>
      <c r="BE252" s="145">
        <f>IF(U252="základní",N252,0)</f>
        <v>0</v>
      </c>
      <c r="BF252" s="145">
        <f>IF(U252="snížená",N252,0)</f>
        <v>0</v>
      </c>
      <c r="BG252" s="145">
        <f>IF(U252="zákl. přenesená",N252,0)</f>
        <v>0</v>
      </c>
      <c r="BH252" s="145">
        <f>IF(U252="sníž. přenesená",N252,0)</f>
        <v>0</v>
      </c>
      <c r="BI252" s="145">
        <f>IF(U252="nulová",N252,0)</f>
        <v>0</v>
      </c>
      <c r="BJ252" s="24" t="s">
        <v>25</v>
      </c>
      <c r="BK252" s="145">
        <f>ROUND(L252*K252,2)</f>
        <v>0</v>
      </c>
      <c r="BL252" s="24" t="s">
        <v>246</v>
      </c>
      <c r="BM252" s="24" t="s">
        <v>624</v>
      </c>
    </row>
    <row r="253" s="10" customFormat="1" ht="22.5" customHeight="1">
      <c r="B253" s="235"/>
      <c r="C253" s="236"/>
      <c r="D253" s="236"/>
      <c r="E253" s="237" t="s">
        <v>23</v>
      </c>
      <c r="F253" s="238" t="s">
        <v>625</v>
      </c>
      <c r="G253" s="239"/>
      <c r="H253" s="239"/>
      <c r="I253" s="239"/>
      <c r="J253" s="236"/>
      <c r="K253" s="240" t="s">
        <v>23</v>
      </c>
      <c r="L253" s="236"/>
      <c r="M253" s="236"/>
      <c r="N253" s="236"/>
      <c r="O253" s="236"/>
      <c r="P253" s="236"/>
      <c r="Q253" s="236"/>
      <c r="R253" s="241"/>
      <c r="T253" s="242"/>
      <c r="U253" s="236"/>
      <c r="V253" s="236"/>
      <c r="W253" s="236"/>
      <c r="X253" s="236"/>
      <c r="Y253" s="236"/>
      <c r="Z253" s="236"/>
      <c r="AA253" s="243"/>
      <c r="AT253" s="244" t="s">
        <v>172</v>
      </c>
      <c r="AU253" s="244" t="s">
        <v>125</v>
      </c>
      <c r="AV253" s="10" t="s">
        <v>25</v>
      </c>
      <c r="AW253" s="10" t="s">
        <v>173</v>
      </c>
      <c r="AX253" s="10" t="s">
        <v>84</v>
      </c>
      <c r="AY253" s="244" t="s">
        <v>164</v>
      </c>
    </row>
    <row r="254" s="10" customFormat="1" ht="22.5" customHeight="1">
      <c r="B254" s="235"/>
      <c r="C254" s="236"/>
      <c r="D254" s="236"/>
      <c r="E254" s="237" t="s">
        <v>23</v>
      </c>
      <c r="F254" s="245" t="s">
        <v>626</v>
      </c>
      <c r="G254" s="236"/>
      <c r="H254" s="236"/>
      <c r="I254" s="236"/>
      <c r="J254" s="236"/>
      <c r="K254" s="240" t="s">
        <v>23</v>
      </c>
      <c r="L254" s="236"/>
      <c r="M254" s="236"/>
      <c r="N254" s="236"/>
      <c r="O254" s="236"/>
      <c r="P254" s="236"/>
      <c r="Q254" s="236"/>
      <c r="R254" s="241"/>
      <c r="T254" s="242"/>
      <c r="U254" s="236"/>
      <c r="V254" s="236"/>
      <c r="W254" s="236"/>
      <c r="X254" s="236"/>
      <c r="Y254" s="236"/>
      <c r="Z254" s="236"/>
      <c r="AA254" s="243"/>
      <c r="AT254" s="244" t="s">
        <v>172</v>
      </c>
      <c r="AU254" s="244" t="s">
        <v>125</v>
      </c>
      <c r="AV254" s="10" t="s">
        <v>25</v>
      </c>
      <c r="AW254" s="10" t="s">
        <v>173</v>
      </c>
      <c r="AX254" s="10" t="s">
        <v>84</v>
      </c>
      <c r="AY254" s="244" t="s">
        <v>164</v>
      </c>
    </row>
    <row r="255" s="11" customFormat="1" ht="22.5" customHeight="1">
      <c r="B255" s="246"/>
      <c r="C255" s="247"/>
      <c r="D255" s="247"/>
      <c r="E255" s="248" t="s">
        <v>23</v>
      </c>
      <c r="F255" s="249" t="s">
        <v>627</v>
      </c>
      <c r="G255" s="247"/>
      <c r="H255" s="247"/>
      <c r="I255" s="247"/>
      <c r="J255" s="247"/>
      <c r="K255" s="250">
        <v>32.450000000000003</v>
      </c>
      <c r="L255" s="247"/>
      <c r="M255" s="247"/>
      <c r="N255" s="247"/>
      <c r="O255" s="247"/>
      <c r="P255" s="247"/>
      <c r="Q255" s="247"/>
      <c r="R255" s="251"/>
      <c r="T255" s="252"/>
      <c r="U255" s="247"/>
      <c r="V255" s="247"/>
      <c r="W255" s="247"/>
      <c r="X255" s="247"/>
      <c r="Y255" s="247"/>
      <c r="Z255" s="247"/>
      <c r="AA255" s="253"/>
      <c r="AT255" s="254" t="s">
        <v>172</v>
      </c>
      <c r="AU255" s="254" t="s">
        <v>125</v>
      </c>
      <c r="AV255" s="11" t="s">
        <v>125</v>
      </c>
      <c r="AW255" s="11" t="s">
        <v>173</v>
      </c>
      <c r="AX255" s="11" t="s">
        <v>25</v>
      </c>
      <c r="AY255" s="254" t="s">
        <v>164</v>
      </c>
    </row>
    <row r="256" s="1" customFormat="1" ht="44.25" customHeight="1">
      <c r="B256" s="49"/>
      <c r="C256" s="224" t="s">
        <v>628</v>
      </c>
      <c r="D256" s="224" t="s">
        <v>165</v>
      </c>
      <c r="E256" s="225" t="s">
        <v>386</v>
      </c>
      <c r="F256" s="226" t="s">
        <v>387</v>
      </c>
      <c r="G256" s="226"/>
      <c r="H256" s="226"/>
      <c r="I256" s="226"/>
      <c r="J256" s="227" t="s">
        <v>168</v>
      </c>
      <c r="K256" s="228">
        <v>25.013000000000002</v>
      </c>
      <c r="L256" s="229">
        <v>0</v>
      </c>
      <c r="M256" s="230"/>
      <c r="N256" s="231">
        <f>ROUND(L256*K256,2)</f>
        <v>0</v>
      </c>
      <c r="O256" s="231"/>
      <c r="P256" s="231"/>
      <c r="Q256" s="231"/>
      <c r="R256" s="51"/>
      <c r="T256" s="232" t="s">
        <v>23</v>
      </c>
      <c r="U256" s="59" t="s">
        <v>49</v>
      </c>
      <c r="V256" s="50"/>
      <c r="W256" s="233">
        <f>V256*K256</f>
        <v>0</v>
      </c>
      <c r="X256" s="233">
        <v>0.00064000000000000005</v>
      </c>
      <c r="Y256" s="233">
        <f>X256*K256</f>
        <v>0</v>
      </c>
      <c r="Z256" s="233">
        <v>0</v>
      </c>
      <c r="AA256" s="234">
        <f>Z256*K256</f>
        <v>0</v>
      </c>
      <c r="AR256" s="24" t="s">
        <v>246</v>
      </c>
      <c r="AT256" s="24" t="s">
        <v>165</v>
      </c>
      <c r="AU256" s="24" t="s">
        <v>125</v>
      </c>
      <c r="AY256" s="24" t="s">
        <v>164</v>
      </c>
      <c r="BE256" s="145">
        <f>IF(U256="základní",N256,0)</f>
        <v>0</v>
      </c>
      <c r="BF256" s="145">
        <f>IF(U256="snížená",N256,0)</f>
        <v>0</v>
      </c>
      <c r="BG256" s="145">
        <f>IF(U256="zákl. přenesená",N256,0)</f>
        <v>0</v>
      </c>
      <c r="BH256" s="145">
        <f>IF(U256="sníž. přenesená",N256,0)</f>
        <v>0</v>
      </c>
      <c r="BI256" s="145">
        <f>IF(U256="nulová",N256,0)</f>
        <v>0</v>
      </c>
      <c r="BJ256" s="24" t="s">
        <v>25</v>
      </c>
      <c r="BK256" s="145">
        <f>ROUND(L256*K256,2)</f>
        <v>0</v>
      </c>
      <c r="BL256" s="24" t="s">
        <v>246</v>
      </c>
      <c r="BM256" s="24" t="s">
        <v>629</v>
      </c>
    </row>
    <row r="257" s="11" customFormat="1" ht="22.5" customHeight="1">
      <c r="B257" s="246"/>
      <c r="C257" s="247"/>
      <c r="D257" s="247"/>
      <c r="E257" s="248" t="s">
        <v>23</v>
      </c>
      <c r="F257" s="266" t="s">
        <v>417</v>
      </c>
      <c r="G257" s="267"/>
      <c r="H257" s="267"/>
      <c r="I257" s="267"/>
      <c r="J257" s="247"/>
      <c r="K257" s="250">
        <v>25.012499999999999</v>
      </c>
      <c r="L257" s="247"/>
      <c r="M257" s="247"/>
      <c r="N257" s="247"/>
      <c r="O257" s="247"/>
      <c r="P257" s="247"/>
      <c r="Q257" s="247"/>
      <c r="R257" s="251"/>
      <c r="T257" s="252"/>
      <c r="U257" s="247"/>
      <c r="V257" s="247"/>
      <c r="W257" s="247"/>
      <c r="X257" s="247"/>
      <c r="Y257" s="247"/>
      <c r="Z257" s="247"/>
      <c r="AA257" s="253"/>
      <c r="AT257" s="254" t="s">
        <v>172</v>
      </c>
      <c r="AU257" s="254" t="s">
        <v>125</v>
      </c>
      <c r="AV257" s="11" t="s">
        <v>125</v>
      </c>
      <c r="AW257" s="11" t="s">
        <v>173</v>
      </c>
      <c r="AX257" s="11" t="s">
        <v>25</v>
      </c>
      <c r="AY257" s="254" t="s">
        <v>164</v>
      </c>
    </row>
    <row r="258" s="1" customFormat="1" ht="44.25" customHeight="1">
      <c r="B258" s="49"/>
      <c r="C258" s="224" t="s">
        <v>630</v>
      </c>
      <c r="D258" s="224" t="s">
        <v>165</v>
      </c>
      <c r="E258" s="225" t="s">
        <v>631</v>
      </c>
      <c r="F258" s="226" t="s">
        <v>632</v>
      </c>
      <c r="G258" s="226"/>
      <c r="H258" s="226"/>
      <c r="I258" s="226"/>
      <c r="J258" s="227" t="s">
        <v>168</v>
      </c>
      <c r="K258" s="228">
        <v>79.388000000000005</v>
      </c>
      <c r="L258" s="229">
        <v>0</v>
      </c>
      <c r="M258" s="230"/>
      <c r="N258" s="231">
        <f>ROUND(L258*K258,2)</f>
        <v>0</v>
      </c>
      <c r="O258" s="231"/>
      <c r="P258" s="231"/>
      <c r="Q258" s="231"/>
      <c r="R258" s="51"/>
      <c r="T258" s="232" t="s">
        <v>23</v>
      </c>
      <c r="U258" s="59" t="s">
        <v>49</v>
      </c>
      <c r="V258" s="50"/>
      <c r="W258" s="233">
        <f>V258*K258</f>
        <v>0</v>
      </c>
      <c r="X258" s="233">
        <v>0.00016000000000000001</v>
      </c>
      <c r="Y258" s="233">
        <f>X258*K258</f>
        <v>0</v>
      </c>
      <c r="Z258" s="233">
        <v>0</v>
      </c>
      <c r="AA258" s="234">
        <f>Z258*K258</f>
        <v>0</v>
      </c>
      <c r="AR258" s="24" t="s">
        <v>246</v>
      </c>
      <c r="AT258" s="24" t="s">
        <v>165</v>
      </c>
      <c r="AU258" s="24" t="s">
        <v>125</v>
      </c>
      <c r="AY258" s="24" t="s">
        <v>164</v>
      </c>
      <c r="BE258" s="145">
        <f>IF(U258="základní",N258,0)</f>
        <v>0</v>
      </c>
      <c r="BF258" s="145">
        <f>IF(U258="snížená",N258,0)</f>
        <v>0</v>
      </c>
      <c r="BG258" s="145">
        <f>IF(U258="zákl. přenesená",N258,0)</f>
        <v>0</v>
      </c>
      <c r="BH258" s="145">
        <f>IF(U258="sníž. přenesená",N258,0)</f>
        <v>0</v>
      </c>
      <c r="BI258" s="145">
        <f>IF(U258="nulová",N258,0)</f>
        <v>0</v>
      </c>
      <c r="BJ258" s="24" t="s">
        <v>25</v>
      </c>
      <c r="BK258" s="145">
        <f>ROUND(L258*K258,2)</f>
        <v>0</v>
      </c>
      <c r="BL258" s="24" t="s">
        <v>246</v>
      </c>
      <c r="BM258" s="24" t="s">
        <v>633</v>
      </c>
    </row>
    <row r="259" s="11" customFormat="1" ht="22.5" customHeight="1">
      <c r="B259" s="246"/>
      <c r="C259" s="247"/>
      <c r="D259" s="247"/>
      <c r="E259" s="248" t="s">
        <v>23</v>
      </c>
      <c r="F259" s="266" t="s">
        <v>634</v>
      </c>
      <c r="G259" s="267"/>
      <c r="H259" s="267"/>
      <c r="I259" s="267"/>
      <c r="J259" s="247"/>
      <c r="K259" s="250">
        <v>79.387500000000003</v>
      </c>
      <c r="L259" s="247"/>
      <c r="M259" s="247"/>
      <c r="N259" s="247"/>
      <c r="O259" s="247"/>
      <c r="P259" s="247"/>
      <c r="Q259" s="247"/>
      <c r="R259" s="251"/>
      <c r="T259" s="252"/>
      <c r="U259" s="247"/>
      <c r="V259" s="247"/>
      <c r="W259" s="247"/>
      <c r="X259" s="247"/>
      <c r="Y259" s="247"/>
      <c r="Z259" s="247"/>
      <c r="AA259" s="253"/>
      <c r="AT259" s="254" t="s">
        <v>172</v>
      </c>
      <c r="AU259" s="254" t="s">
        <v>125</v>
      </c>
      <c r="AV259" s="11" t="s">
        <v>125</v>
      </c>
      <c r="AW259" s="11" t="s">
        <v>173</v>
      </c>
      <c r="AX259" s="11" t="s">
        <v>25</v>
      </c>
      <c r="AY259" s="254" t="s">
        <v>164</v>
      </c>
    </row>
    <row r="260" s="1" customFormat="1" ht="31.5" customHeight="1">
      <c r="B260" s="49"/>
      <c r="C260" s="224" t="s">
        <v>635</v>
      </c>
      <c r="D260" s="224" t="s">
        <v>165</v>
      </c>
      <c r="E260" s="225" t="s">
        <v>636</v>
      </c>
      <c r="F260" s="226" t="s">
        <v>637</v>
      </c>
      <c r="G260" s="226"/>
      <c r="H260" s="226"/>
      <c r="I260" s="226"/>
      <c r="J260" s="227" t="s">
        <v>168</v>
      </c>
      <c r="K260" s="228">
        <v>39.991999999999997</v>
      </c>
      <c r="L260" s="229">
        <v>0</v>
      </c>
      <c r="M260" s="230"/>
      <c r="N260" s="231">
        <f>ROUND(L260*K260,2)</f>
        <v>0</v>
      </c>
      <c r="O260" s="231"/>
      <c r="P260" s="231"/>
      <c r="Q260" s="231"/>
      <c r="R260" s="51"/>
      <c r="T260" s="232" t="s">
        <v>23</v>
      </c>
      <c r="U260" s="59" t="s">
        <v>49</v>
      </c>
      <c r="V260" s="50"/>
      <c r="W260" s="233">
        <f>V260*K260</f>
        <v>0</v>
      </c>
      <c r="X260" s="233">
        <v>0.00058</v>
      </c>
      <c r="Y260" s="233">
        <f>X260*K260</f>
        <v>0</v>
      </c>
      <c r="Z260" s="233">
        <v>0</v>
      </c>
      <c r="AA260" s="234">
        <f>Z260*K260</f>
        <v>0</v>
      </c>
      <c r="AR260" s="24" t="s">
        <v>246</v>
      </c>
      <c r="AT260" s="24" t="s">
        <v>165</v>
      </c>
      <c r="AU260" s="24" t="s">
        <v>125</v>
      </c>
      <c r="AY260" s="24" t="s">
        <v>164</v>
      </c>
      <c r="BE260" s="145">
        <f>IF(U260="základní",N260,0)</f>
        <v>0</v>
      </c>
      <c r="BF260" s="145">
        <f>IF(U260="snížená",N260,0)</f>
        <v>0</v>
      </c>
      <c r="BG260" s="145">
        <f>IF(U260="zákl. přenesená",N260,0)</f>
        <v>0</v>
      </c>
      <c r="BH260" s="145">
        <f>IF(U260="sníž. přenesená",N260,0)</f>
        <v>0</v>
      </c>
      <c r="BI260" s="145">
        <f>IF(U260="nulová",N260,0)</f>
        <v>0</v>
      </c>
      <c r="BJ260" s="24" t="s">
        <v>25</v>
      </c>
      <c r="BK260" s="145">
        <f>ROUND(L260*K260,2)</f>
        <v>0</v>
      </c>
      <c r="BL260" s="24" t="s">
        <v>246</v>
      </c>
      <c r="BM260" s="24" t="s">
        <v>638</v>
      </c>
    </row>
    <row r="261" s="11" customFormat="1" ht="22.5" customHeight="1">
      <c r="B261" s="246"/>
      <c r="C261" s="247"/>
      <c r="D261" s="247"/>
      <c r="E261" s="248" t="s">
        <v>23</v>
      </c>
      <c r="F261" s="266" t="s">
        <v>639</v>
      </c>
      <c r="G261" s="267"/>
      <c r="H261" s="267"/>
      <c r="I261" s="267"/>
      <c r="J261" s="247"/>
      <c r="K261" s="250">
        <v>39.991999999999997</v>
      </c>
      <c r="L261" s="247"/>
      <c r="M261" s="247"/>
      <c r="N261" s="247"/>
      <c r="O261" s="247"/>
      <c r="P261" s="247"/>
      <c r="Q261" s="247"/>
      <c r="R261" s="251"/>
      <c r="T261" s="252"/>
      <c r="U261" s="247"/>
      <c r="V261" s="247"/>
      <c r="W261" s="247"/>
      <c r="X261" s="247"/>
      <c r="Y261" s="247"/>
      <c r="Z261" s="247"/>
      <c r="AA261" s="253"/>
      <c r="AT261" s="254" t="s">
        <v>172</v>
      </c>
      <c r="AU261" s="254" t="s">
        <v>125</v>
      </c>
      <c r="AV261" s="11" t="s">
        <v>125</v>
      </c>
      <c r="AW261" s="11" t="s">
        <v>173</v>
      </c>
      <c r="AX261" s="11" t="s">
        <v>25</v>
      </c>
      <c r="AY261" s="254" t="s">
        <v>164</v>
      </c>
    </row>
    <row r="262" s="1" customFormat="1" ht="31.5" customHeight="1">
      <c r="B262" s="49"/>
      <c r="C262" s="224" t="s">
        <v>640</v>
      </c>
      <c r="D262" s="224" t="s">
        <v>165</v>
      </c>
      <c r="E262" s="225" t="s">
        <v>641</v>
      </c>
      <c r="F262" s="226" t="s">
        <v>642</v>
      </c>
      <c r="G262" s="226"/>
      <c r="H262" s="226"/>
      <c r="I262" s="226"/>
      <c r="J262" s="227" t="s">
        <v>168</v>
      </c>
      <c r="K262" s="228">
        <v>39.694000000000003</v>
      </c>
      <c r="L262" s="229">
        <v>0</v>
      </c>
      <c r="M262" s="230"/>
      <c r="N262" s="231">
        <f>ROUND(L262*K262,2)</f>
        <v>0</v>
      </c>
      <c r="O262" s="231"/>
      <c r="P262" s="231"/>
      <c r="Q262" s="231"/>
      <c r="R262" s="51"/>
      <c r="T262" s="232" t="s">
        <v>23</v>
      </c>
      <c r="U262" s="59" t="s">
        <v>49</v>
      </c>
      <c r="V262" s="50"/>
      <c r="W262" s="233">
        <f>V262*K262</f>
        <v>0</v>
      </c>
      <c r="X262" s="233">
        <v>0.00097999999999999997</v>
      </c>
      <c r="Y262" s="233">
        <f>X262*K262</f>
        <v>0</v>
      </c>
      <c r="Z262" s="233">
        <v>0</v>
      </c>
      <c r="AA262" s="234">
        <f>Z262*K262</f>
        <v>0</v>
      </c>
      <c r="AR262" s="24" t="s">
        <v>246</v>
      </c>
      <c r="AT262" s="24" t="s">
        <v>165</v>
      </c>
      <c r="AU262" s="24" t="s">
        <v>125</v>
      </c>
      <c r="AY262" s="24" t="s">
        <v>164</v>
      </c>
      <c r="BE262" s="145">
        <f>IF(U262="základní",N262,0)</f>
        <v>0</v>
      </c>
      <c r="BF262" s="145">
        <f>IF(U262="snížená",N262,0)</f>
        <v>0</v>
      </c>
      <c r="BG262" s="145">
        <f>IF(U262="zákl. přenesená",N262,0)</f>
        <v>0</v>
      </c>
      <c r="BH262" s="145">
        <f>IF(U262="sníž. přenesená",N262,0)</f>
        <v>0</v>
      </c>
      <c r="BI262" s="145">
        <f>IF(U262="nulová",N262,0)</f>
        <v>0</v>
      </c>
      <c r="BJ262" s="24" t="s">
        <v>25</v>
      </c>
      <c r="BK262" s="145">
        <f>ROUND(L262*K262,2)</f>
        <v>0</v>
      </c>
      <c r="BL262" s="24" t="s">
        <v>246</v>
      </c>
      <c r="BM262" s="24" t="s">
        <v>643</v>
      </c>
    </row>
    <row r="263" s="10" customFormat="1" ht="22.5" customHeight="1">
      <c r="B263" s="235"/>
      <c r="C263" s="236"/>
      <c r="D263" s="236"/>
      <c r="E263" s="237" t="s">
        <v>23</v>
      </c>
      <c r="F263" s="238" t="s">
        <v>644</v>
      </c>
      <c r="G263" s="239"/>
      <c r="H263" s="239"/>
      <c r="I263" s="239"/>
      <c r="J263" s="236"/>
      <c r="K263" s="240" t="s">
        <v>23</v>
      </c>
      <c r="L263" s="236"/>
      <c r="M263" s="236"/>
      <c r="N263" s="236"/>
      <c r="O263" s="236"/>
      <c r="P263" s="236"/>
      <c r="Q263" s="236"/>
      <c r="R263" s="241"/>
      <c r="T263" s="242"/>
      <c r="U263" s="236"/>
      <c r="V263" s="236"/>
      <c r="W263" s="236"/>
      <c r="X263" s="236"/>
      <c r="Y263" s="236"/>
      <c r="Z263" s="236"/>
      <c r="AA263" s="243"/>
      <c r="AT263" s="244" t="s">
        <v>172</v>
      </c>
      <c r="AU263" s="244" t="s">
        <v>125</v>
      </c>
      <c r="AV263" s="10" t="s">
        <v>25</v>
      </c>
      <c r="AW263" s="10" t="s">
        <v>173</v>
      </c>
      <c r="AX263" s="10" t="s">
        <v>84</v>
      </c>
      <c r="AY263" s="244" t="s">
        <v>164</v>
      </c>
    </row>
    <row r="264" s="11" customFormat="1" ht="22.5" customHeight="1">
      <c r="B264" s="246"/>
      <c r="C264" s="247"/>
      <c r="D264" s="247"/>
      <c r="E264" s="248" t="s">
        <v>23</v>
      </c>
      <c r="F264" s="249" t="s">
        <v>645</v>
      </c>
      <c r="G264" s="247"/>
      <c r="H264" s="247"/>
      <c r="I264" s="247"/>
      <c r="J264" s="247"/>
      <c r="K264" s="250">
        <v>39.693750000000001</v>
      </c>
      <c r="L264" s="247"/>
      <c r="M264" s="247"/>
      <c r="N264" s="247"/>
      <c r="O264" s="247"/>
      <c r="P264" s="247"/>
      <c r="Q264" s="247"/>
      <c r="R264" s="251"/>
      <c r="T264" s="252"/>
      <c r="U264" s="247"/>
      <c r="V264" s="247"/>
      <c r="W264" s="247"/>
      <c r="X264" s="247"/>
      <c r="Y264" s="247"/>
      <c r="Z264" s="247"/>
      <c r="AA264" s="253"/>
      <c r="AT264" s="254" t="s">
        <v>172</v>
      </c>
      <c r="AU264" s="254" t="s">
        <v>125</v>
      </c>
      <c r="AV264" s="11" t="s">
        <v>125</v>
      </c>
      <c r="AW264" s="11" t="s">
        <v>173</v>
      </c>
      <c r="AX264" s="11" t="s">
        <v>25</v>
      </c>
      <c r="AY264" s="254" t="s">
        <v>164</v>
      </c>
    </row>
    <row r="265" s="9" customFormat="1" ht="37.44" customHeight="1">
      <c r="B265" s="211"/>
      <c r="C265" s="212"/>
      <c r="D265" s="213" t="s">
        <v>399</v>
      </c>
      <c r="E265" s="213"/>
      <c r="F265" s="213"/>
      <c r="G265" s="213"/>
      <c r="H265" s="213"/>
      <c r="I265" s="213"/>
      <c r="J265" s="213"/>
      <c r="K265" s="213"/>
      <c r="L265" s="213"/>
      <c r="M265" s="213"/>
      <c r="N265" s="188">
        <f>BK265</f>
        <v>0</v>
      </c>
      <c r="O265" s="181"/>
      <c r="P265" s="181"/>
      <c r="Q265" s="181"/>
      <c r="R265" s="214"/>
      <c r="T265" s="215"/>
      <c r="U265" s="212"/>
      <c r="V265" s="212"/>
      <c r="W265" s="216">
        <f>W266</f>
        <v>0</v>
      </c>
      <c r="X265" s="212"/>
      <c r="Y265" s="216">
        <f>Y266</f>
        <v>0</v>
      </c>
      <c r="Z265" s="212"/>
      <c r="AA265" s="217">
        <f>AA266</f>
        <v>0</v>
      </c>
      <c r="AR265" s="218" t="s">
        <v>200</v>
      </c>
      <c r="AT265" s="219" t="s">
        <v>83</v>
      </c>
      <c r="AU265" s="219" t="s">
        <v>84</v>
      </c>
      <c r="AY265" s="218" t="s">
        <v>164</v>
      </c>
      <c r="BK265" s="220">
        <f>BK266</f>
        <v>0</v>
      </c>
    </row>
    <row r="266" s="9" customFormat="1" ht="19.92" customHeight="1">
      <c r="B266" s="211"/>
      <c r="C266" s="212"/>
      <c r="D266" s="221" t="s">
        <v>400</v>
      </c>
      <c r="E266" s="221"/>
      <c r="F266" s="221"/>
      <c r="G266" s="221"/>
      <c r="H266" s="221"/>
      <c r="I266" s="221"/>
      <c r="J266" s="221"/>
      <c r="K266" s="221"/>
      <c r="L266" s="221"/>
      <c r="M266" s="221"/>
      <c r="N266" s="222">
        <f>BK266</f>
        <v>0</v>
      </c>
      <c r="O266" s="223"/>
      <c r="P266" s="223"/>
      <c r="Q266" s="223"/>
      <c r="R266" s="214"/>
      <c r="T266" s="215"/>
      <c r="U266" s="212"/>
      <c r="V266" s="212"/>
      <c r="W266" s="216">
        <f>SUM(W267:W269)</f>
        <v>0</v>
      </c>
      <c r="X266" s="212"/>
      <c r="Y266" s="216">
        <f>SUM(Y267:Y269)</f>
        <v>0</v>
      </c>
      <c r="Z266" s="212"/>
      <c r="AA266" s="217">
        <f>SUM(AA267:AA269)</f>
        <v>0</v>
      </c>
      <c r="AR266" s="218" t="s">
        <v>200</v>
      </c>
      <c r="AT266" s="219" t="s">
        <v>83</v>
      </c>
      <c r="AU266" s="219" t="s">
        <v>25</v>
      </c>
      <c r="AY266" s="218" t="s">
        <v>164</v>
      </c>
      <c r="BK266" s="220">
        <f>SUM(BK267:BK269)</f>
        <v>0</v>
      </c>
    </row>
    <row r="267" s="1" customFormat="1" ht="44.25" customHeight="1">
      <c r="B267" s="49"/>
      <c r="C267" s="224" t="s">
        <v>646</v>
      </c>
      <c r="D267" s="224" t="s">
        <v>165</v>
      </c>
      <c r="E267" s="225" t="s">
        <v>647</v>
      </c>
      <c r="F267" s="226" t="s">
        <v>648</v>
      </c>
      <c r="G267" s="226"/>
      <c r="H267" s="226"/>
      <c r="I267" s="226"/>
      <c r="J267" s="227" t="s">
        <v>649</v>
      </c>
      <c r="K267" s="228">
        <v>1</v>
      </c>
      <c r="L267" s="229">
        <v>0</v>
      </c>
      <c r="M267" s="230"/>
      <c r="N267" s="231">
        <f>ROUND(L267*K267,2)</f>
        <v>0</v>
      </c>
      <c r="O267" s="231"/>
      <c r="P267" s="231"/>
      <c r="Q267" s="231"/>
      <c r="R267" s="51"/>
      <c r="T267" s="232" t="s">
        <v>23</v>
      </c>
      <c r="U267" s="59" t="s">
        <v>49</v>
      </c>
      <c r="V267" s="50"/>
      <c r="W267" s="233">
        <f>V267*K267</f>
        <v>0</v>
      </c>
      <c r="X267" s="233">
        <v>0</v>
      </c>
      <c r="Y267" s="233">
        <f>X267*K267</f>
        <v>0</v>
      </c>
      <c r="Z267" s="233">
        <v>0</v>
      </c>
      <c r="AA267" s="234">
        <f>Z267*K267</f>
        <v>0</v>
      </c>
      <c r="AR267" s="24" t="s">
        <v>650</v>
      </c>
      <c r="AT267" s="24" t="s">
        <v>165</v>
      </c>
      <c r="AU267" s="24" t="s">
        <v>125</v>
      </c>
      <c r="AY267" s="24" t="s">
        <v>164</v>
      </c>
      <c r="BE267" s="145">
        <f>IF(U267="základní",N267,0)</f>
        <v>0</v>
      </c>
      <c r="BF267" s="145">
        <f>IF(U267="snížená",N267,0)</f>
        <v>0</v>
      </c>
      <c r="BG267" s="145">
        <f>IF(U267="zákl. přenesená",N267,0)</f>
        <v>0</v>
      </c>
      <c r="BH267" s="145">
        <f>IF(U267="sníž. přenesená",N267,0)</f>
        <v>0</v>
      </c>
      <c r="BI267" s="145">
        <f>IF(U267="nulová",N267,0)</f>
        <v>0</v>
      </c>
      <c r="BJ267" s="24" t="s">
        <v>25</v>
      </c>
      <c r="BK267" s="145">
        <f>ROUND(L267*K267,2)</f>
        <v>0</v>
      </c>
      <c r="BL267" s="24" t="s">
        <v>650</v>
      </c>
      <c r="BM267" s="24" t="s">
        <v>651</v>
      </c>
    </row>
    <row r="268" s="10" customFormat="1" ht="57" customHeight="1">
      <c r="B268" s="235"/>
      <c r="C268" s="236"/>
      <c r="D268" s="236"/>
      <c r="E268" s="237" t="s">
        <v>23</v>
      </c>
      <c r="F268" s="238" t="s">
        <v>652</v>
      </c>
      <c r="G268" s="239"/>
      <c r="H268" s="239"/>
      <c r="I268" s="239"/>
      <c r="J268" s="236"/>
      <c r="K268" s="240" t="s">
        <v>23</v>
      </c>
      <c r="L268" s="236"/>
      <c r="M268" s="236"/>
      <c r="N268" s="236"/>
      <c r="O268" s="236"/>
      <c r="P268" s="236"/>
      <c r="Q268" s="236"/>
      <c r="R268" s="241"/>
      <c r="T268" s="242"/>
      <c r="U268" s="236"/>
      <c r="V268" s="236"/>
      <c r="W268" s="236"/>
      <c r="X268" s="236"/>
      <c r="Y268" s="236"/>
      <c r="Z268" s="236"/>
      <c r="AA268" s="243"/>
      <c r="AT268" s="244" t="s">
        <v>172</v>
      </c>
      <c r="AU268" s="244" t="s">
        <v>125</v>
      </c>
      <c r="AV268" s="10" t="s">
        <v>25</v>
      </c>
      <c r="AW268" s="10" t="s">
        <v>173</v>
      </c>
      <c r="AX268" s="10" t="s">
        <v>84</v>
      </c>
      <c r="AY268" s="244" t="s">
        <v>164</v>
      </c>
    </row>
    <row r="269" s="11" customFormat="1" ht="22.5" customHeight="1">
      <c r="B269" s="246"/>
      <c r="C269" s="247"/>
      <c r="D269" s="247"/>
      <c r="E269" s="248" t="s">
        <v>23</v>
      </c>
      <c r="F269" s="249" t="s">
        <v>25</v>
      </c>
      <c r="G269" s="247"/>
      <c r="H269" s="247"/>
      <c r="I269" s="247"/>
      <c r="J269" s="247"/>
      <c r="K269" s="250">
        <v>1</v>
      </c>
      <c r="L269" s="247"/>
      <c r="M269" s="247"/>
      <c r="N269" s="247"/>
      <c r="O269" s="247"/>
      <c r="P269" s="247"/>
      <c r="Q269" s="247"/>
      <c r="R269" s="251"/>
      <c r="T269" s="252"/>
      <c r="U269" s="247"/>
      <c r="V269" s="247"/>
      <c r="W269" s="247"/>
      <c r="X269" s="247"/>
      <c r="Y269" s="247"/>
      <c r="Z269" s="247"/>
      <c r="AA269" s="253"/>
      <c r="AT269" s="254" t="s">
        <v>172</v>
      </c>
      <c r="AU269" s="254" t="s">
        <v>125</v>
      </c>
      <c r="AV269" s="11" t="s">
        <v>125</v>
      </c>
      <c r="AW269" s="11" t="s">
        <v>173</v>
      </c>
      <c r="AX269" s="11" t="s">
        <v>25</v>
      </c>
      <c r="AY269" s="254" t="s">
        <v>164</v>
      </c>
    </row>
    <row r="270" s="1" customFormat="1" ht="49.92" customHeight="1">
      <c r="B270" s="49"/>
      <c r="C270" s="50"/>
      <c r="D270" s="213" t="s">
        <v>237</v>
      </c>
      <c r="E270" s="50"/>
      <c r="F270" s="50"/>
      <c r="G270" s="50"/>
      <c r="H270" s="50"/>
      <c r="I270" s="50"/>
      <c r="J270" s="50"/>
      <c r="K270" s="50"/>
      <c r="L270" s="50"/>
      <c r="M270" s="50"/>
      <c r="N270" s="285">
        <f>BK270</f>
        <v>0</v>
      </c>
      <c r="O270" s="286"/>
      <c r="P270" s="286"/>
      <c r="Q270" s="286"/>
      <c r="R270" s="51"/>
      <c r="T270" s="193"/>
      <c r="U270" s="50"/>
      <c r="V270" s="50"/>
      <c r="W270" s="50"/>
      <c r="X270" s="50"/>
      <c r="Y270" s="50"/>
      <c r="Z270" s="50"/>
      <c r="AA270" s="103"/>
      <c r="AT270" s="24" t="s">
        <v>83</v>
      </c>
      <c r="AU270" s="24" t="s">
        <v>84</v>
      </c>
      <c r="AY270" s="24" t="s">
        <v>238</v>
      </c>
      <c r="BK270" s="145">
        <f>SUM(BK271:BK275)</f>
        <v>0</v>
      </c>
    </row>
    <row r="271" s="1" customFormat="1" ht="22.32" customHeight="1">
      <c r="B271" s="49"/>
      <c r="C271" s="270" t="s">
        <v>23</v>
      </c>
      <c r="D271" s="270" t="s">
        <v>165</v>
      </c>
      <c r="E271" s="271" t="s">
        <v>23</v>
      </c>
      <c r="F271" s="272" t="s">
        <v>23</v>
      </c>
      <c r="G271" s="272"/>
      <c r="H271" s="272"/>
      <c r="I271" s="272"/>
      <c r="J271" s="273" t="s">
        <v>23</v>
      </c>
      <c r="K271" s="274"/>
      <c r="L271" s="229"/>
      <c r="M271" s="231"/>
      <c r="N271" s="231">
        <f>BK271</f>
        <v>0</v>
      </c>
      <c r="O271" s="231"/>
      <c r="P271" s="231"/>
      <c r="Q271" s="231"/>
      <c r="R271" s="51"/>
      <c r="T271" s="232" t="s">
        <v>23</v>
      </c>
      <c r="U271" s="275" t="s">
        <v>49</v>
      </c>
      <c r="V271" s="50"/>
      <c r="W271" s="50"/>
      <c r="X271" s="50"/>
      <c r="Y271" s="50"/>
      <c r="Z271" s="50"/>
      <c r="AA271" s="103"/>
      <c r="AT271" s="24" t="s">
        <v>238</v>
      </c>
      <c r="AU271" s="24" t="s">
        <v>25</v>
      </c>
      <c r="AY271" s="24" t="s">
        <v>238</v>
      </c>
      <c r="BE271" s="145">
        <f>IF(U271="základní",N271,0)</f>
        <v>0</v>
      </c>
      <c r="BF271" s="145">
        <f>IF(U271="snížená",N271,0)</f>
        <v>0</v>
      </c>
      <c r="BG271" s="145">
        <f>IF(U271="zákl. přenesená",N271,0)</f>
        <v>0</v>
      </c>
      <c r="BH271" s="145">
        <f>IF(U271="sníž. přenesená",N271,0)</f>
        <v>0</v>
      </c>
      <c r="BI271" s="145">
        <f>IF(U271="nulová",N271,0)</f>
        <v>0</v>
      </c>
      <c r="BJ271" s="24" t="s">
        <v>25</v>
      </c>
      <c r="BK271" s="145">
        <f>L271*K271</f>
        <v>0</v>
      </c>
    </row>
    <row r="272" s="1" customFormat="1" ht="22.32" customHeight="1">
      <c r="B272" s="49"/>
      <c r="C272" s="270" t="s">
        <v>23</v>
      </c>
      <c r="D272" s="270" t="s">
        <v>165</v>
      </c>
      <c r="E272" s="271" t="s">
        <v>23</v>
      </c>
      <c r="F272" s="272" t="s">
        <v>23</v>
      </c>
      <c r="G272" s="272"/>
      <c r="H272" s="272"/>
      <c r="I272" s="272"/>
      <c r="J272" s="273" t="s">
        <v>23</v>
      </c>
      <c r="K272" s="274"/>
      <c r="L272" s="229"/>
      <c r="M272" s="231"/>
      <c r="N272" s="231">
        <f>BK272</f>
        <v>0</v>
      </c>
      <c r="O272" s="231"/>
      <c r="P272" s="231"/>
      <c r="Q272" s="231"/>
      <c r="R272" s="51"/>
      <c r="T272" s="232" t="s">
        <v>23</v>
      </c>
      <c r="U272" s="275" t="s">
        <v>49</v>
      </c>
      <c r="V272" s="50"/>
      <c r="W272" s="50"/>
      <c r="X272" s="50"/>
      <c r="Y272" s="50"/>
      <c r="Z272" s="50"/>
      <c r="AA272" s="103"/>
      <c r="AT272" s="24" t="s">
        <v>238</v>
      </c>
      <c r="AU272" s="24" t="s">
        <v>25</v>
      </c>
      <c r="AY272" s="24" t="s">
        <v>238</v>
      </c>
      <c r="BE272" s="145">
        <f>IF(U272="základní",N272,0)</f>
        <v>0</v>
      </c>
      <c r="BF272" s="145">
        <f>IF(U272="snížená",N272,0)</f>
        <v>0</v>
      </c>
      <c r="BG272" s="145">
        <f>IF(U272="zákl. přenesená",N272,0)</f>
        <v>0</v>
      </c>
      <c r="BH272" s="145">
        <f>IF(U272="sníž. přenesená",N272,0)</f>
        <v>0</v>
      </c>
      <c r="BI272" s="145">
        <f>IF(U272="nulová",N272,0)</f>
        <v>0</v>
      </c>
      <c r="BJ272" s="24" t="s">
        <v>25</v>
      </c>
      <c r="BK272" s="145">
        <f>L272*K272</f>
        <v>0</v>
      </c>
    </row>
    <row r="273" s="1" customFormat="1" ht="22.32" customHeight="1">
      <c r="B273" s="49"/>
      <c r="C273" s="270" t="s">
        <v>23</v>
      </c>
      <c r="D273" s="270" t="s">
        <v>165</v>
      </c>
      <c r="E273" s="271" t="s">
        <v>23</v>
      </c>
      <c r="F273" s="272" t="s">
        <v>23</v>
      </c>
      <c r="G273" s="272"/>
      <c r="H273" s="272"/>
      <c r="I273" s="272"/>
      <c r="J273" s="273" t="s">
        <v>23</v>
      </c>
      <c r="K273" s="274"/>
      <c r="L273" s="229"/>
      <c r="M273" s="231"/>
      <c r="N273" s="231">
        <f>BK273</f>
        <v>0</v>
      </c>
      <c r="O273" s="231"/>
      <c r="P273" s="231"/>
      <c r="Q273" s="231"/>
      <c r="R273" s="51"/>
      <c r="T273" s="232" t="s">
        <v>23</v>
      </c>
      <c r="U273" s="275" t="s">
        <v>49</v>
      </c>
      <c r="V273" s="50"/>
      <c r="W273" s="50"/>
      <c r="X273" s="50"/>
      <c r="Y273" s="50"/>
      <c r="Z273" s="50"/>
      <c r="AA273" s="103"/>
      <c r="AT273" s="24" t="s">
        <v>238</v>
      </c>
      <c r="AU273" s="24" t="s">
        <v>25</v>
      </c>
      <c r="AY273" s="24" t="s">
        <v>238</v>
      </c>
      <c r="BE273" s="145">
        <f>IF(U273="základní",N273,0)</f>
        <v>0</v>
      </c>
      <c r="BF273" s="145">
        <f>IF(U273="snížená",N273,0)</f>
        <v>0</v>
      </c>
      <c r="BG273" s="145">
        <f>IF(U273="zákl. přenesená",N273,0)</f>
        <v>0</v>
      </c>
      <c r="BH273" s="145">
        <f>IF(U273="sníž. přenesená",N273,0)</f>
        <v>0</v>
      </c>
      <c r="BI273" s="145">
        <f>IF(U273="nulová",N273,0)</f>
        <v>0</v>
      </c>
      <c r="BJ273" s="24" t="s">
        <v>25</v>
      </c>
      <c r="BK273" s="145">
        <f>L273*K273</f>
        <v>0</v>
      </c>
    </row>
    <row r="274" s="1" customFormat="1" ht="22.32" customHeight="1">
      <c r="B274" s="49"/>
      <c r="C274" s="270" t="s">
        <v>23</v>
      </c>
      <c r="D274" s="270" t="s">
        <v>165</v>
      </c>
      <c r="E274" s="271" t="s">
        <v>23</v>
      </c>
      <c r="F274" s="272" t="s">
        <v>23</v>
      </c>
      <c r="G274" s="272"/>
      <c r="H274" s="272"/>
      <c r="I274" s="272"/>
      <c r="J274" s="273" t="s">
        <v>23</v>
      </c>
      <c r="K274" s="274"/>
      <c r="L274" s="229"/>
      <c r="M274" s="231"/>
      <c r="N274" s="231">
        <f>BK274</f>
        <v>0</v>
      </c>
      <c r="O274" s="231"/>
      <c r="P274" s="231"/>
      <c r="Q274" s="231"/>
      <c r="R274" s="51"/>
      <c r="T274" s="232" t="s">
        <v>23</v>
      </c>
      <c r="U274" s="275" t="s">
        <v>49</v>
      </c>
      <c r="V274" s="50"/>
      <c r="W274" s="50"/>
      <c r="X274" s="50"/>
      <c r="Y274" s="50"/>
      <c r="Z274" s="50"/>
      <c r="AA274" s="103"/>
      <c r="AT274" s="24" t="s">
        <v>238</v>
      </c>
      <c r="AU274" s="24" t="s">
        <v>25</v>
      </c>
      <c r="AY274" s="24" t="s">
        <v>238</v>
      </c>
      <c r="BE274" s="145">
        <f>IF(U274="základní",N274,0)</f>
        <v>0</v>
      </c>
      <c r="BF274" s="145">
        <f>IF(U274="snížená",N274,0)</f>
        <v>0</v>
      </c>
      <c r="BG274" s="145">
        <f>IF(U274="zákl. přenesená",N274,0)</f>
        <v>0</v>
      </c>
      <c r="BH274" s="145">
        <f>IF(U274="sníž. přenesená",N274,0)</f>
        <v>0</v>
      </c>
      <c r="BI274" s="145">
        <f>IF(U274="nulová",N274,0)</f>
        <v>0</v>
      </c>
      <c r="BJ274" s="24" t="s">
        <v>25</v>
      </c>
      <c r="BK274" s="145">
        <f>L274*K274</f>
        <v>0</v>
      </c>
    </row>
    <row r="275" s="1" customFormat="1" ht="22.32" customHeight="1">
      <c r="B275" s="49"/>
      <c r="C275" s="270" t="s">
        <v>23</v>
      </c>
      <c r="D275" s="270" t="s">
        <v>165</v>
      </c>
      <c r="E275" s="271" t="s">
        <v>23</v>
      </c>
      <c r="F275" s="272" t="s">
        <v>23</v>
      </c>
      <c r="G275" s="272"/>
      <c r="H275" s="272"/>
      <c r="I275" s="272"/>
      <c r="J275" s="273" t="s">
        <v>23</v>
      </c>
      <c r="K275" s="274"/>
      <c r="L275" s="229"/>
      <c r="M275" s="231"/>
      <c r="N275" s="231">
        <f>BK275</f>
        <v>0</v>
      </c>
      <c r="O275" s="231"/>
      <c r="P275" s="231"/>
      <c r="Q275" s="231"/>
      <c r="R275" s="51"/>
      <c r="T275" s="232" t="s">
        <v>23</v>
      </c>
      <c r="U275" s="275" t="s">
        <v>49</v>
      </c>
      <c r="V275" s="75"/>
      <c r="W275" s="75"/>
      <c r="X275" s="75"/>
      <c r="Y275" s="75"/>
      <c r="Z275" s="75"/>
      <c r="AA275" s="77"/>
      <c r="AT275" s="24" t="s">
        <v>238</v>
      </c>
      <c r="AU275" s="24" t="s">
        <v>25</v>
      </c>
      <c r="AY275" s="24" t="s">
        <v>238</v>
      </c>
      <c r="BE275" s="145">
        <f>IF(U275="základní",N275,0)</f>
        <v>0</v>
      </c>
      <c r="BF275" s="145">
        <f>IF(U275="snížená",N275,0)</f>
        <v>0</v>
      </c>
      <c r="BG275" s="145">
        <f>IF(U275="zákl. přenesená",N275,0)</f>
        <v>0</v>
      </c>
      <c r="BH275" s="145">
        <f>IF(U275="sníž. přenesená",N275,0)</f>
        <v>0</v>
      </c>
      <c r="BI275" s="145">
        <f>IF(U275="nulová",N275,0)</f>
        <v>0</v>
      </c>
      <c r="BJ275" s="24" t="s">
        <v>25</v>
      </c>
      <c r="BK275" s="145">
        <f>L275*K275</f>
        <v>0</v>
      </c>
    </row>
    <row r="276" s="1" customFormat="1" ht="6.96" customHeight="1">
      <c r="B276" s="78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80"/>
    </row>
  </sheetData>
  <mergeCells count="353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7:Q107"/>
    <mergeCell ref="D108:H108"/>
    <mergeCell ref="N108:Q108"/>
    <mergeCell ref="D109:H109"/>
    <mergeCell ref="N109:Q109"/>
    <mergeCell ref="D110:H110"/>
    <mergeCell ref="N110:Q110"/>
    <mergeCell ref="D111:H111"/>
    <mergeCell ref="N111:Q111"/>
    <mergeCell ref="D112:H112"/>
    <mergeCell ref="N112:Q112"/>
    <mergeCell ref="N113:Q113"/>
    <mergeCell ref="L115:Q115"/>
    <mergeCell ref="C121:Q121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F135:I135"/>
    <mergeCell ref="L135:M135"/>
    <mergeCell ref="N135:Q135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F144:I144"/>
    <mergeCell ref="F145:I145"/>
    <mergeCell ref="F146:I146"/>
    <mergeCell ref="F147:I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52:I152"/>
    <mergeCell ref="F154:I154"/>
    <mergeCell ref="L154:M154"/>
    <mergeCell ref="N154:Q154"/>
    <mergeCell ref="F155:I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70:I170"/>
    <mergeCell ref="L170:M170"/>
    <mergeCell ref="N170:Q170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F177:I177"/>
    <mergeCell ref="L177:M177"/>
    <mergeCell ref="N177:Q177"/>
    <mergeCell ref="F178:I178"/>
    <mergeCell ref="F179:I179"/>
    <mergeCell ref="L179:M179"/>
    <mergeCell ref="N179:Q179"/>
    <mergeCell ref="F181:I181"/>
    <mergeCell ref="L181:M181"/>
    <mergeCell ref="N181:Q181"/>
    <mergeCell ref="F182:I182"/>
    <mergeCell ref="F183:I183"/>
    <mergeCell ref="L183:M183"/>
    <mergeCell ref="N183:Q183"/>
    <mergeCell ref="F184:I184"/>
    <mergeCell ref="L184:M184"/>
    <mergeCell ref="N184:Q184"/>
    <mergeCell ref="F185:I185"/>
    <mergeCell ref="F186:I186"/>
    <mergeCell ref="L186:M186"/>
    <mergeCell ref="N186:Q186"/>
    <mergeCell ref="F188:I188"/>
    <mergeCell ref="L188:M188"/>
    <mergeCell ref="N188:Q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L196:M196"/>
    <mergeCell ref="N196:Q196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L204:M204"/>
    <mergeCell ref="N204:Q204"/>
    <mergeCell ref="F205:I205"/>
    <mergeCell ref="F206:I206"/>
    <mergeCell ref="L206:M206"/>
    <mergeCell ref="N206:Q206"/>
    <mergeCell ref="F207:I207"/>
    <mergeCell ref="F208:I208"/>
    <mergeCell ref="L208:M208"/>
    <mergeCell ref="N208:Q208"/>
    <mergeCell ref="F210:I210"/>
    <mergeCell ref="L210:M210"/>
    <mergeCell ref="N210:Q210"/>
    <mergeCell ref="F211:I211"/>
    <mergeCell ref="F212:I212"/>
    <mergeCell ref="L212:M212"/>
    <mergeCell ref="N212:Q212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F217:I217"/>
    <mergeCell ref="L217:M217"/>
    <mergeCell ref="N217:Q217"/>
    <mergeCell ref="F218:I218"/>
    <mergeCell ref="F219:I219"/>
    <mergeCell ref="L219:M219"/>
    <mergeCell ref="N219:Q219"/>
    <mergeCell ref="F220:I220"/>
    <mergeCell ref="F221:I221"/>
    <mergeCell ref="L221:M221"/>
    <mergeCell ref="N221:Q221"/>
    <mergeCell ref="F222:I222"/>
    <mergeCell ref="F223:I223"/>
    <mergeCell ref="L223:M223"/>
    <mergeCell ref="N223:Q223"/>
    <mergeCell ref="F224:I224"/>
    <mergeCell ref="F225:I225"/>
    <mergeCell ref="L225:M225"/>
    <mergeCell ref="N225:Q225"/>
    <mergeCell ref="F227:I227"/>
    <mergeCell ref="L227:M227"/>
    <mergeCell ref="N227:Q227"/>
    <mergeCell ref="F228:I228"/>
    <mergeCell ref="F229:I229"/>
    <mergeCell ref="L229:M229"/>
    <mergeCell ref="N229:Q229"/>
    <mergeCell ref="F231:I231"/>
    <mergeCell ref="L231:M231"/>
    <mergeCell ref="N231:Q231"/>
    <mergeCell ref="F232:I232"/>
    <mergeCell ref="F233:I233"/>
    <mergeCell ref="F234:I234"/>
    <mergeCell ref="L234:M234"/>
    <mergeCell ref="N234:Q234"/>
    <mergeCell ref="F235:I235"/>
    <mergeCell ref="F236:I236"/>
    <mergeCell ref="F237:I237"/>
    <mergeCell ref="L237:M237"/>
    <mergeCell ref="N237:Q237"/>
    <mergeCell ref="F238:I238"/>
    <mergeCell ref="L238:M238"/>
    <mergeCell ref="N238:Q238"/>
    <mergeCell ref="F240:I240"/>
    <mergeCell ref="L240:M240"/>
    <mergeCell ref="N240:Q240"/>
    <mergeCell ref="F241:I241"/>
    <mergeCell ref="L241:M241"/>
    <mergeCell ref="N241:Q241"/>
    <mergeCell ref="F242:I242"/>
    <mergeCell ref="F243:I243"/>
    <mergeCell ref="L243:M243"/>
    <mergeCell ref="N243:Q243"/>
    <mergeCell ref="F244:I244"/>
    <mergeCell ref="F245:I245"/>
    <mergeCell ref="L245:M245"/>
    <mergeCell ref="N245:Q245"/>
    <mergeCell ref="F246:I246"/>
    <mergeCell ref="L246:M246"/>
    <mergeCell ref="N246:Q246"/>
    <mergeCell ref="F247:I247"/>
    <mergeCell ref="F248:I248"/>
    <mergeCell ref="L248:M248"/>
    <mergeCell ref="N248:Q248"/>
    <mergeCell ref="F249:I249"/>
    <mergeCell ref="L249:M249"/>
    <mergeCell ref="N249:Q249"/>
    <mergeCell ref="F250:I250"/>
    <mergeCell ref="L250:M250"/>
    <mergeCell ref="N250:Q250"/>
    <mergeCell ref="F252:I252"/>
    <mergeCell ref="L252:M252"/>
    <mergeCell ref="N252:Q252"/>
    <mergeCell ref="F253:I253"/>
    <mergeCell ref="F254:I254"/>
    <mergeCell ref="F255:I255"/>
    <mergeCell ref="F256:I256"/>
    <mergeCell ref="L256:M256"/>
    <mergeCell ref="N256:Q256"/>
    <mergeCell ref="F257:I257"/>
    <mergeCell ref="F258:I258"/>
    <mergeCell ref="L258:M258"/>
    <mergeCell ref="N258:Q258"/>
    <mergeCell ref="F259:I259"/>
    <mergeCell ref="F260:I260"/>
    <mergeCell ref="L260:M260"/>
    <mergeCell ref="N260:Q260"/>
    <mergeCell ref="F261:I261"/>
    <mergeCell ref="F262:I262"/>
    <mergeCell ref="L262:M262"/>
    <mergeCell ref="N262:Q262"/>
    <mergeCell ref="F263:I263"/>
    <mergeCell ref="F264:I264"/>
    <mergeCell ref="F267:I267"/>
    <mergeCell ref="L267:M267"/>
    <mergeCell ref="N267:Q267"/>
    <mergeCell ref="F268:I268"/>
    <mergeCell ref="F269:I269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5:I275"/>
    <mergeCell ref="L275:M275"/>
    <mergeCell ref="N275:Q275"/>
    <mergeCell ref="N132:Q132"/>
    <mergeCell ref="N133:Q133"/>
    <mergeCell ref="N134:Q134"/>
    <mergeCell ref="N136:Q136"/>
    <mergeCell ref="N153:Q153"/>
    <mergeCell ref="N169:Q169"/>
    <mergeCell ref="N171:Q171"/>
    <mergeCell ref="N172:Q172"/>
    <mergeCell ref="N180:Q180"/>
    <mergeCell ref="N187:Q187"/>
    <mergeCell ref="N209:Q209"/>
    <mergeCell ref="N226:Q226"/>
    <mergeCell ref="N230:Q230"/>
    <mergeCell ref="N239:Q239"/>
    <mergeCell ref="N251:Q251"/>
    <mergeCell ref="N265:Q265"/>
    <mergeCell ref="N266:Q266"/>
    <mergeCell ref="N270:Q270"/>
    <mergeCell ref="H1:K1"/>
    <mergeCell ref="S2:AC2"/>
  </mergeCells>
  <dataValidations count="2">
    <dataValidation type="list" allowBlank="1" showInputMessage="1" showErrorMessage="1" error="Povoleny jsou hodnoty K, M." sqref="D271:D276">
      <formula1>"K, M"</formula1>
    </dataValidation>
    <dataValidation type="list" allowBlank="1" showInputMessage="1" showErrorMessage="1" error="Povoleny jsou hodnoty základní, snížená, zákl. přenesená, sníž. přenesená, nulová." sqref="U271:U276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31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cody-iMac-win\cody-tec</dc:creator>
  <cp:lastModifiedBy>cody-iMac-win\cody-tec</cp:lastModifiedBy>
  <dcterms:created xsi:type="dcterms:W3CDTF">2018-02-12T14:35:17Z</dcterms:created>
  <dcterms:modified xsi:type="dcterms:W3CDTF">2018-02-12T14:35:21Z</dcterms:modified>
</cp:coreProperties>
</file>